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Лист1" sheetId="1" r:id="rId1"/>
    <sheet name="Лист2" sheetId="2" r:id="rId2"/>
    <sheet name="Лист3" sheetId="3" r:id="rId3"/>
    <sheet name="детсад 2017" sheetId="4" r:id="rId4"/>
    <sheet name="сош 2017 " sheetId="5" r:id="rId5"/>
    <sheet name="сош госстандарт" sheetId="6" r:id="rId6"/>
  </sheets>
  <definedNames>
    <definedName name="_xlnm.Print_Area" localSheetId="5">'сош госстандарт'!$A$1:$V$33</definedName>
  </definedNames>
  <calcPr calcId="124519"/>
</workbook>
</file>

<file path=xl/calcChain.xml><?xml version="1.0" encoding="utf-8"?>
<calcChain xmlns="http://schemas.openxmlformats.org/spreadsheetml/2006/main">
  <c r="R14" i="6"/>
  <c r="N14"/>
  <c r="F14"/>
  <c r="V14"/>
  <c r="V26"/>
  <c r="V24"/>
  <c r="U24"/>
  <c r="L24"/>
  <c r="K24"/>
  <c r="K17"/>
  <c r="K26"/>
  <c r="L26"/>
  <c r="M26"/>
  <c r="N26"/>
  <c r="O26"/>
  <c r="P26"/>
  <c r="Q26"/>
  <c r="R26"/>
  <c r="S26"/>
  <c r="T26"/>
  <c r="T14" s="1"/>
  <c r="U26"/>
  <c r="J26"/>
  <c r="G24"/>
  <c r="H24"/>
  <c r="H14" s="1"/>
  <c r="I24"/>
  <c r="M24"/>
  <c r="N24"/>
  <c r="O24"/>
  <c r="P24"/>
  <c r="Q24"/>
  <c r="R24"/>
  <c r="S24"/>
  <c r="T24"/>
  <c r="O14"/>
  <c r="Q14"/>
  <c r="S14"/>
  <c r="U14"/>
  <c r="M14"/>
  <c r="J14"/>
  <c r="G14"/>
  <c r="I14"/>
  <c r="J24"/>
  <c r="H26"/>
  <c r="F26"/>
  <c r="V29"/>
  <c r="R29"/>
  <c r="R28" s="1"/>
  <c r="N29"/>
  <c r="J29"/>
  <c r="F29" s="1"/>
  <c r="F28" s="1"/>
  <c r="V28"/>
  <c r="U28"/>
  <c r="T28"/>
  <c r="S28"/>
  <c r="Q28"/>
  <c r="P28"/>
  <c r="O28"/>
  <c r="N28"/>
  <c r="M28"/>
  <c r="L28"/>
  <c r="K28"/>
  <c r="I28"/>
  <c r="H28"/>
  <c r="G28"/>
  <c r="P14" l="1"/>
  <c r="J28"/>
  <c r="F79" i="5" l="1"/>
  <c r="V27" i="6"/>
  <c r="R27"/>
  <c r="N27"/>
  <c r="J27"/>
  <c r="I26"/>
  <c r="G26"/>
  <c r="F17" i="5"/>
  <c r="F20"/>
  <c r="K19"/>
  <c r="S17" i="6"/>
  <c r="V17" s="1"/>
  <c r="P17"/>
  <c r="Q17"/>
  <c r="I16"/>
  <c r="V16"/>
  <c r="K16"/>
  <c r="M16"/>
  <c r="V25"/>
  <c r="R25"/>
  <c r="N25"/>
  <c r="J25"/>
  <c r="V23"/>
  <c r="R23"/>
  <c r="N23"/>
  <c r="J23"/>
  <c r="F23"/>
  <c r="V22"/>
  <c r="R22"/>
  <c r="N22"/>
  <c r="J22"/>
  <c r="F22" s="1"/>
  <c r="V21"/>
  <c r="R21"/>
  <c r="N21"/>
  <c r="J21"/>
  <c r="F21" s="1"/>
  <c r="V20"/>
  <c r="R20"/>
  <c r="N20"/>
  <c r="J20"/>
  <c r="F20"/>
  <c r="V19"/>
  <c r="R19"/>
  <c r="N19"/>
  <c r="J19"/>
  <c r="F19" s="1"/>
  <c r="F18" s="1"/>
  <c r="V18"/>
  <c r="U18"/>
  <c r="T18"/>
  <c r="S18"/>
  <c r="R18"/>
  <c r="Q18"/>
  <c r="P18"/>
  <c r="O18"/>
  <c r="N18"/>
  <c r="M18"/>
  <c r="L18"/>
  <c r="K18"/>
  <c r="J18"/>
  <c r="I18"/>
  <c r="H18"/>
  <c r="G18"/>
  <c r="O17"/>
  <c r="I17"/>
  <c r="I15" s="1"/>
  <c r="H17"/>
  <c r="J17"/>
  <c r="Q15"/>
  <c r="M17"/>
  <c r="M15" s="1"/>
  <c r="J16"/>
  <c r="U15"/>
  <c r="T15"/>
  <c r="P15"/>
  <c r="O15"/>
  <c r="L15"/>
  <c r="L14" s="1"/>
  <c r="H15"/>
  <c r="V89" i="5"/>
  <c r="R89"/>
  <c r="N89"/>
  <c r="J89"/>
  <c r="V88"/>
  <c r="R88"/>
  <c r="N88"/>
  <c r="J88"/>
  <c r="F88" s="1"/>
  <c r="V87"/>
  <c r="R87"/>
  <c r="N87"/>
  <c r="J87"/>
  <c r="F87"/>
  <c r="V86"/>
  <c r="R86"/>
  <c r="N86"/>
  <c r="J86"/>
  <c r="F86" s="1"/>
  <c r="V85"/>
  <c r="R85"/>
  <c r="F85" s="1"/>
  <c r="N85"/>
  <c r="N82" s="1"/>
  <c r="J85"/>
  <c r="V84"/>
  <c r="R84"/>
  <c r="N84"/>
  <c r="J84"/>
  <c r="F84" s="1"/>
  <c r="V83"/>
  <c r="R83"/>
  <c r="N83"/>
  <c r="J83"/>
  <c r="F83"/>
  <c r="U82"/>
  <c r="T82"/>
  <c r="S82"/>
  <c r="Q82"/>
  <c r="P82"/>
  <c r="O82"/>
  <c r="M82"/>
  <c r="L82"/>
  <c r="K82"/>
  <c r="I82"/>
  <c r="H82"/>
  <c r="G82"/>
  <c r="V81"/>
  <c r="R81"/>
  <c r="N81"/>
  <c r="J81"/>
  <c r="F81"/>
  <c r="V80"/>
  <c r="R80"/>
  <c r="N80"/>
  <c r="J80"/>
  <c r="F80" s="1"/>
  <c r="V79"/>
  <c r="V78" s="1"/>
  <c r="R79"/>
  <c r="N79"/>
  <c r="N78" s="1"/>
  <c r="J79"/>
  <c r="F78"/>
  <c r="U78"/>
  <c r="U77" s="1"/>
  <c r="T78"/>
  <c r="S78"/>
  <c r="S77" s="1"/>
  <c r="Q78"/>
  <c r="Q77" s="1"/>
  <c r="P78"/>
  <c r="O78"/>
  <c r="O77" s="1"/>
  <c r="M78"/>
  <c r="M77" s="1"/>
  <c r="L78"/>
  <c r="K78"/>
  <c r="K77" s="1"/>
  <c r="I78"/>
  <c r="H78"/>
  <c r="G78"/>
  <c r="G77" s="1"/>
  <c r="T77"/>
  <c r="P77"/>
  <c r="L77"/>
  <c r="H77"/>
  <c r="V76"/>
  <c r="R76"/>
  <c r="N76"/>
  <c r="J76"/>
  <c r="F76" s="1"/>
  <c r="V75"/>
  <c r="R75"/>
  <c r="N75"/>
  <c r="J75"/>
  <c r="F75"/>
  <c r="V74"/>
  <c r="R74"/>
  <c r="N74"/>
  <c r="J74"/>
  <c r="F74" s="1"/>
  <c r="V73"/>
  <c r="R73"/>
  <c r="N73"/>
  <c r="J73"/>
  <c r="F73"/>
  <c r="V72"/>
  <c r="R72"/>
  <c r="N72"/>
  <c r="J72"/>
  <c r="F72" s="1"/>
  <c r="V71"/>
  <c r="R71"/>
  <c r="N71"/>
  <c r="J71"/>
  <c r="F71"/>
  <c r="V70"/>
  <c r="R70"/>
  <c r="N70"/>
  <c r="J70"/>
  <c r="F70" s="1"/>
  <c r="V69"/>
  <c r="U69"/>
  <c r="T69"/>
  <c r="S69"/>
  <c r="R69"/>
  <c r="Q69"/>
  <c r="P69"/>
  <c r="O69"/>
  <c r="N69"/>
  <c r="M69"/>
  <c r="L69"/>
  <c r="K69"/>
  <c r="J69"/>
  <c r="I69"/>
  <c r="H69"/>
  <c r="G69"/>
  <c r="V68"/>
  <c r="R68"/>
  <c r="N68"/>
  <c r="J68"/>
  <c r="F68" s="1"/>
  <c r="F67" s="1"/>
  <c r="V67"/>
  <c r="U67"/>
  <c r="T67"/>
  <c r="S67"/>
  <c r="R67"/>
  <c r="Q67"/>
  <c r="P67"/>
  <c r="O67"/>
  <c r="N67"/>
  <c r="M67"/>
  <c r="L67"/>
  <c r="K67"/>
  <c r="J67"/>
  <c r="I67"/>
  <c r="H67"/>
  <c r="G67"/>
  <c r="V66"/>
  <c r="R66"/>
  <c r="N66"/>
  <c r="N61" s="1"/>
  <c r="N60" s="1"/>
  <c r="J66"/>
  <c r="V65"/>
  <c r="R65"/>
  <c r="N65"/>
  <c r="J65"/>
  <c r="F65"/>
  <c r="V64"/>
  <c r="R64"/>
  <c r="N64"/>
  <c r="J64"/>
  <c r="F64" s="1"/>
  <c r="V63"/>
  <c r="R63"/>
  <c r="N63"/>
  <c r="J63"/>
  <c r="F63"/>
  <c r="V62"/>
  <c r="R62"/>
  <c r="N62"/>
  <c r="J62"/>
  <c r="F62" s="1"/>
  <c r="V61"/>
  <c r="V60" s="1"/>
  <c r="U61"/>
  <c r="T61"/>
  <c r="T60" s="1"/>
  <c r="S61"/>
  <c r="R61"/>
  <c r="R60" s="1"/>
  <c r="Q61"/>
  <c r="P61"/>
  <c r="P60" s="1"/>
  <c r="O61"/>
  <c r="M61"/>
  <c r="L61"/>
  <c r="L60" s="1"/>
  <c r="K61"/>
  <c r="J61"/>
  <c r="J60" s="1"/>
  <c r="I61"/>
  <c r="H61"/>
  <c r="H60" s="1"/>
  <c r="G61"/>
  <c r="U60"/>
  <c r="S60"/>
  <c r="Q60"/>
  <c r="O60"/>
  <c r="M60"/>
  <c r="K60"/>
  <c r="I60"/>
  <c r="G60"/>
  <c r="V59"/>
  <c r="V58" s="1"/>
  <c r="R59"/>
  <c r="N59"/>
  <c r="N58" s="1"/>
  <c r="J59"/>
  <c r="F59"/>
  <c r="F58" s="1"/>
  <c r="U58"/>
  <c r="T58"/>
  <c r="S58"/>
  <c r="R58"/>
  <c r="Q58"/>
  <c r="P58"/>
  <c r="O58"/>
  <c r="M58"/>
  <c r="L58"/>
  <c r="K58"/>
  <c r="J58"/>
  <c r="I58"/>
  <c r="H58"/>
  <c r="G58"/>
  <c r="V57"/>
  <c r="R57"/>
  <c r="N57"/>
  <c r="J57"/>
  <c r="F57"/>
  <c r="V56"/>
  <c r="R56"/>
  <c r="N56"/>
  <c r="J56"/>
  <c r="F56" s="1"/>
  <c r="F55" s="1"/>
  <c r="V55"/>
  <c r="U55"/>
  <c r="T55"/>
  <c r="S55"/>
  <c r="R55"/>
  <c r="Q55"/>
  <c r="P55"/>
  <c r="O55"/>
  <c r="N55"/>
  <c r="M55"/>
  <c r="L55"/>
  <c r="K55"/>
  <c r="J55"/>
  <c r="I55"/>
  <c r="H55"/>
  <c r="G55"/>
  <c r="V54"/>
  <c r="R54"/>
  <c r="N54"/>
  <c r="J54"/>
  <c r="F54" s="1"/>
  <c r="V53"/>
  <c r="R53"/>
  <c r="N53"/>
  <c r="F53" s="1"/>
  <c r="J53"/>
  <c r="V52"/>
  <c r="R52"/>
  <c r="N52"/>
  <c r="J52"/>
  <c r="F52" s="1"/>
  <c r="V51"/>
  <c r="R51"/>
  <c r="N51"/>
  <c r="J51"/>
  <c r="F51"/>
  <c r="V50"/>
  <c r="R50"/>
  <c r="N50"/>
  <c r="J50"/>
  <c r="F50" s="1"/>
  <c r="V49"/>
  <c r="R49"/>
  <c r="N49"/>
  <c r="J49"/>
  <c r="F49"/>
  <c r="V48"/>
  <c r="V45" s="1"/>
  <c r="R48"/>
  <c r="N48"/>
  <c r="J48"/>
  <c r="V47"/>
  <c r="R47"/>
  <c r="N47"/>
  <c r="J47"/>
  <c r="F47"/>
  <c r="V46"/>
  <c r="R46"/>
  <c r="N46"/>
  <c r="J46"/>
  <c r="F46" s="1"/>
  <c r="U45"/>
  <c r="T45"/>
  <c r="S45"/>
  <c r="R45"/>
  <c r="Q45"/>
  <c r="P45"/>
  <c r="O45"/>
  <c r="N45"/>
  <c r="M45"/>
  <c r="L45"/>
  <c r="K45"/>
  <c r="I45"/>
  <c r="H45"/>
  <c r="G45"/>
  <c r="V44"/>
  <c r="R44"/>
  <c r="N44"/>
  <c r="J44"/>
  <c r="V43"/>
  <c r="R43"/>
  <c r="N43"/>
  <c r="J43"/>
  <c r="F43"/>
  <c r="V42"/>
  <c r="R42"/>
  <c r="R40" s="1"/>
  <c r="N42"/>
  <c r="J42"/>
  <c r="F42" s="1"/>
  <c r="V41"/>
  <c r="V40" s="1"/>
  <c r="R41"/>
  <c r="N41"/>
  <c r="J41"/>
  <c r="U40"/>
  <c r="T40"/>
  <c r="S40"/>
  <c r="Q40"/>
  <c r="P40"/>
  <c r="O40"/>
  <c r="M40"/>
  <c r="L40"/>
  <c r="K40"/>
  <c r="I40"/>
  <c r="H40"/>
  <c r="G40"/>
  <c r="V39"/>
  <c r="R39"/>
  <c r="N39"/>
  <c r="J39"/>
  <c r="F39"/>
  <c r="V38"/>
  <c r="R38"/>
  <c r="N38"/>
  <c r="J38"/>
  <c r="F38" s="1"/>
  <c r="V37"/>
  <c r="R37"/>
  <c r="N37"/>
  <c r="J37"/>
  <c r="F37"/>
  <c r="V36"/>
  <c r="V32" s="1"/>
  <c r="R36"/>
  <c r="N36"/>
  <c r="J36"/>
  <c r="V35"/>
  <c r="R35"/>
  <c r="N35"/>
  <c r="J35"/>
  <c r="F35" s="1"/>
  <c r="V34"/>
  <c r="R34"/>
  <c r="N34"/>
  <c r="J34"/>
  <c r="F34"/>
  <c r="V33"/>
  <c r="R33"/>
  <c r="M32"/>
  <c r="M27" s="1"/>
  <c r="N33"/>
  <c r="I32"/>
  <c r="J33"/>
  <c r="U32"/>
  <c r="T32"/>
  <c r="T27" s="1"/>
  <c r="P32"/>
  <c r="P27" s="1"/>
  <c r="O32"/>
  <c r="O27" s="1"/>
  <c r="L32"/>
  <c r="L27" s="1"/>
  <c r="H32"/>
  <c r="H27" s="1"/>
  <c r="V31"/>
  <c r="R31"/>
  <c r="R29" s="1"/>
  <c r="N31"/>
  <c r="J31"/>
  <c r="V30"/>
  <c r="V29" s="1"/>
  <c r="R30"/>
  <c r="N30"/>
  <c r="N29" s="1"/>
  <c r="J30"/>
  <c r="F30"/>
  <c r="U29"/>
  <c r="T29"/>
  <c r="S29"/>
  <c r="Q29"/>
  <c r="P29"/>
  <c r="O29"/>
  <c r="M29"/>
  <c r="L29"/>
  <c r="K29"/>
  <c r="I29"/>
  <c r="H29"/>
  <c r="G29"/>
  <c r="V28"/>
  <c r="R28"/>
  <c r="N28"/>
  <c r="J28"/>
  <c r="U27"/>
  <c r="V26"/>
  <c r="R26"/>
  <c r="N26"/>
  <c r="J26"/>
  <c r="F26"/>
  <c r="V25"/>
  <c r="R25"/>
  <c r="N25"/>
  <c r="J25"/>
  <c r="F25" s="1"/>
  <c r="V24"/>
  <c r="R24"/>
  <c r="N24"/>
  <c r="J24"/>
  <c r="F24"/>
  <c r="V23"/>
  <c r="R23"/>
  <c r="R21" s="1"/>
  <c r="N23"/>
  <c r="J23"/>
  <c r="F23" s="1"/>
  <c r="V22"/>
  <c r="V21" s="1"/>
  <c r="R22"/>
  <c r="N22"/>
  <c r="N21" s="1"/>
  <c r="J22"/>
  <c r="F22"/>
  <c r="F21" s="1"/>
  <c r="U21"/>
  <c r="T21"/>
  <c r="S21"/>
  <c r="Q21"/>
  <c r="P21"/>
  <c r="O21"/>
  <c r="M21"/>
  <c r="L21"/>
  <c r="K21"/>
  <c r="I21"/>
  <c r="H21"/>
  <c r="G21"/>
  <c r="U20"/>
  <c r="Q20"/>
  <c r="Q18" s="1"/>
  <c r="P20"/>
  <c r="O20"/>
  <c r="M20"/>
  <c r="M18" s="1"/>
  <c r="I20"/>
  <c r="H20"/>
  <c r="H18" s="1"/>
  <c r="G20"/>
  <c r="V19"/>
  <c r="R19"/>
  <c r="K20"/>
  <c r="J19"/>
  <c r="U18"/>
  <c r="T18"/>
  <c r="P18"/>
  <c r="O18"/>
  <c r="L18"/>
  <c r="I18"/>
  <c r="G18"/>
  <c r="K45" i="4"/>
  <c r="L45"/>
  <c r="M45"/>
  <c r="N45"/>
  <c r="O45"/>
  <c r="P45"/>
  <c r="Q45"/>
  <c r="R45"/>
  <c r="S45"/>
  <c r="T45"/>
  <c r="U45"/>
  <c r="V45"/>
  <c r="J45"/>
  <c r="H45"/>
  <c r="I45"/>
  <c r="G45"/>
  <c r="F45"/>
  <c r="F14" i="2"/>
  <c r="F77" i="4"/>
  <c r="F82"/>
  <c r="F60"/>
  <c r="F18"/>
  <c r="F21"/>
  <c r="T24" i="2"/>
  <c r="U24"/>
  <c r="M17"/>
  <c r="P17"/>
  <c r="Q16"/>
  <c r="G17"/>
  <c r="M16"/>
  <c r="K16"/>
  <c r="V25"/>
  <c r="V24" s="1"/>
  <c r="R25"/>
  <c r="R24" s="1"/>
  <c r="N25"/>
  <c r="N24" s="1"/>
  <c r="J25"/>
  <c r="S24"/>
  <c r="Q24"/>
  <c r="P24"/>
  <c r="O24"/>
  <c r="M24"/>
  <c r="L24"/>
  <c r="K24"/>
  <c r="I24"/>
  <c r="H24"/>
  <c r="G24"/>
  <c r="V23"/>
  <c r="R23"/>
  <c r="N23"/>
  <c r="J23"/>
  <c r="F23" s="1"/>
  <c r="V22"/>
  <c r="R22"/>
  <c r="N22"/>
  <c r="J22"/>
  <c r="V21"/>
  <c r="R21"/>
  <c r="N21"/>
  <c r="J21"/>
  <c r="F21"/>
  <c r="V20"/>
  <c r="R20"/>
  <c r="N20"/>
  <c r="J20"/>
  <c r="F20" s="1"/>
  <c r="V19"/>
  <c r="R19"/>
  <c r="N19"/>
  <c r="J19"/>
  <c r="F19" s="1"/>
  <c r="U18"/>
  <c r="U15" s="1"/>
  <c r="U14" s="1"/>
  <c r="T18"/>
  <c r="S18"/>
  <c r="Q18"/>
  <c r="P18"/>
  <c r="P15" s="1"/>
  <c r="P14" s="1"/>
  <c r="O18"/>
  <c r="M18"/>
  <c r="M15" s="1"/>
  <c r="M14" s="1"/>
  <c r="L18"/>
  <c r="K18"/>
  <c r="I18"/>
  <c r="H18"/>
  <c r="G18"/>
  <c r="Q17"/>
  <c r="O17"/>
  <c r="I17"/>
  <c r="I15" s="1"/>
  <c r="H17"/>
  <c r="H15" s="1"/>
  <c r="H14" s="1"/>
  <c r="V16"/>
  <c r="R16"/>
  <c r="K17"/>
  <c r="J16"/>
  <c r="T15"/>
  <c r="T14" s="1"/>
  <c r="Q15"/>
  <c r="O15"/>
  <c r="O14" s="1"/>
  <c r="L15"/>
  <c r="G15"/>
  <c r="G14" s="1"/>
  <c r="L14"/>
  <c r="V52" i="4"/>
  <c r="R52"/>
  <c r="N52"/>
  <c r="F52" s="1"/>
  <c r="J52"/>
  <c r="S36"/>
  <c r="Q36"/>
  <c r="L36"/>
  <c r="K36"/>
  <c r="I36"/>
  <c r="H36"/>
  <c r="G36"/>
  <c r="L33"/>
  <c r="M33"/>
  <c r="G33"/>
  <c r="H33"/>
  <c r="I33"/>
  <c r="K33"/>
  <c r="U20"/>
  <c r="S20"/>
  <c r="Q20"/>
  <c r="P20"/>
  <c r="O20"/>
  <c r="M20"/>
  <c r="K20"/>
  <c r="H20"/>
  <c r="I20"/>
  <c r="G20"/>
  <c r="S19"/>
  <c r="M19"/>
  <c r="K19"/>
  <c r="F27" i="6" l="1"/>
  <c r="F41" i="5"/>
  <c r="F48"/>
  <c r="V82"/>
  <c r="F89"/>
  <c r="F82" s="1"/>
  <c r="F77" s="1"/>
  <c r="R82"/>
  <c r="I77"/>
  <c r="R78"/>
  <c r="L17"/>
  <c r="F66"/>
  <c r="I27"/>
  <c r="J45"/>
  <c r="N40"/>
  <c r="F44"/>
  <c r="F40" s="1"/>
  <c r="F31"/>
  <c r="F29" s="1"/>
  <c r="R32"/>
  <c r="N32"/>
  <c r="F28"/>
  <c r="O17"/>
  <c r="R20"/>
  <c r="P17"/>
  <c r="R18"/>
  <c r="U17"/>
  <c r="V77"/>
  <c r="R77"/>
  <c r="N77"/>
  <c r="I17"/>
  <c r="F25" i="6"/>
  <c r="F24" s="1"/>
  <c r="V15"/>
  <c r="S15"/>
  <c r="G15"/>
  <c r="R17"/>
  <c r="N17"/>
  <c r="K15"/>
  <c r="K14" s="1"/>
  <c r="J15"/>
  <c r="N16"/>
  <c r="R16"/>
  <c r="F33" i="5"/>
  <c r="J32"/>
  <c r="M17"/>
  <c r="H17"/>
  <c r="N27"/>
  <c r="V27"/>
  <c r="R27"/>
  <c r="T17"/>
  <c r="F36"/>
  <c r="F45"/>
  <c r="F61"/>
  <c r="F60" s="1"/>
  <c r="F69"/>
  <c r="N20"/>
  <c r="K18"/>
  <c r="N19"/>
  <c r="J20"/>
  <c r="S20"/>
  <c r="J21"/>
  <c r="J29"/>
  <c r="G32"/>
  <c r="G27" s="1"/>
  <c r="G17" s="1"/>
  <c r="K32"/>
  <c r="K27" s="1"/>
  <c r="Q32"/>
  <c r="Q27" s="1"/>
  <c r="Q17" s="1"/>
  <c r="S32"/>
  <c r="S27" s="1"/>
  <c r="J40"/>
  <c r="J78"/>
  <c r="J82"/>
  <c r="N18" i="2"/>
  <c r="V18"/>
  <c r="F22"/>
  <c r="R18"/>
  <c r="R15" s="1"/>
  <c r="R14" s="1"/>
  <c r="Q14"/>
  <c r="F25"/>
  <c r="F24" s="1"/>
  <c r="I14"/>
  <c r="J24"/>
  <c r="R17"/>
  <c r="N17"/>
  <c r="K15"/>
  <c r="K14" s="1"/>
  <c r="F18"/>
  <c r="N16"/>
  <c r="J17"/>
  <c r="J18"/>
  <c r="R17" i="5" l="1"/>
  <c r="R15" i="6"/>
  <c r="F17"/>
  <c r="N15"/>
  <c r="F16"/>
  <c r="F15" s="1"/>
  <c r="J18" i="5"/>
  <c r="V20"/>
  <c r="V18" s="1"/>
  <c r="V17" s="1"/>
  <c r="S18"/>
  <c r="S17" s="1"/>
  <c r="N18"/>
  <c r="N17" s="1"/>
  <c r="F19"/>
  <c r="J77"/>
  <c r="J27"/>
  <c r="K17"/>
  <c r="F32"/>
  <c r="F27" s="1"/>
  <c r="J15" i="2"/>
  <c r="J14" s="1"/>
  <c r="V17"/>
  <c r="V15" s="1"/>
  <c r="V14" s="1"/>
  <c r="S15"/>
  <c r="S14" s="1"/>
  <c r="N15"/>
  <c r="N14" s="1"/>
  <c r="F16"/>
  <c r="F18" i="5" l="1"/>
  <c r="J17"/>
  <c r="F17" i="2"/>
  <c r="F15" s="1"/>
  <c r="V89" i="4" l="1"/>
  <c r="R89"/>
  <c r="N89"/>
  <c r="J89"/>
  <c r="V88"/>
  <c r="R88"/>
  <c r="N88"/>
  <c r="J88"/>
  <c r="F88" s="1"/>
  <c r="V87"/>
  <c r="R87"/>
  <c r="N87"/>
  <c r="J87"/>
  <c r="V86"/>
  <c r="R86"/>
  <c r="N86"/>
  <c r="J86"/>
  <c r="F86" s="1"/>
  <c r="V85"/>
  <c r="R85"/>
  <c r="N85"/>
  <c r="N82" s="1"/>
  <c r="J85"/>
  <c r="V84"/>
  <c r="V82" s="1"/>
  <c r="R84"/>
  <c r="N84"/>
  <c r="J84"/>
  <c r="F84"/>
  <c r="V83"/>
  <c r="R83"/>
  <c r="N83"/>
  <c r="J83"/>
  <c r="F83" s="1"/>
  <c r="U82"/>
  <c r="U77" s="1"/>
  <c r="T82"/>
  <c r="S82"/>
  <c r="Q82"/>
  <c r="P82"/>
  <c r="O82"/>
  <c r="M82"/>
  <c r="L82"/>
  <c r="K82"/>
  <c r="I82"/>
  <c r="H82"/>
  <c r="G82"/>
  <c r="V81"/>
  <c r="R81"/>
  <c r="N81"/>
  <c r="J81"/>
  <c r="V80"/>
  <c r="R80"/>
  <c r="N80"/>
  <c r="J80"/>
  <c r="F80" s="1"/>
  <c r="V79"/>
  <c r="R79"/>
  <c r="N79"/>
  <c r="N78" s="1"/>
  <c r="J79"/>
  <c r="V78"/>
  <c r="U78"/>
  <c r="T78"/>
  <c r="T77" s="1"/>
  <c r="S78"/>
  <c r="Q78"/>
  <c r="P78"/>
  <c r="O78"/>
  <c r="O77" s="1"/>
  <c r="M78"/>
  <c r="L78"/>
  <c r="K78"/>
  <c r="I78"/>
  <c r="I77" s="1"/>
  <c r="H78"/>
  <c r="H77" s="1"/>
  <c r="G78"/>
  <c r="S77"/>
  <c r="K77"/>
  <c r="G77"/>
  <c r="V76"/>
  <c r="R76"/>
  <c r="N76"/>
  <c r="J76"/>
  <c r="F76" s="1"/>
  <c r="V75"/>
  <c r="R75"/>
  <c r="N75"/>
  <c r="J75"/>
  <c r="V74"/>
  <c r="R74"/>
  <c r="N74"/>
  <c r="J74"/>
  <c r="F74"/>
  <c r="V73"/>
  <c r="R73"/>
  <c r="N73"/>
  <c r="J73"/>
  <c r="F73" s="1"/>
  <c r="V72"/>
  <c r="R72"/>
  <c r="N72"/>
  <c r="J72"/>
  <c r="F72" s="1"/>
  <c r="V71"/>
  <c r="R71"/>
  <c r="N71"/>
  <c r="J71"/>
  <c r="V70"/>
  <c r="V69" s="1"/>
  <c r="R70"/>
  <c r="N70"/>
  <c r="N69" s="1"/>
  <c r="J70"/>
  <c r="U69"/>
  <c r="T69"/>
  <c r="S69"/>
  <c r="Q69"/>
  <c r="P69"/>
  <c r="O69"/>
  <c r="M69"/>
  <c r="L69"/>
  <c r="K69"/>
  <c r="I69"/>
  <c r="H69"/>
  <c r="G69"/>
  <c r="V68"/>
  <c r="V67" s="1"/>
  <c r="R68"/>
  <c r="N68"/>
  <c r="J68"/>
  <c r="F68"/>
  <c r="U67"/>
  <c r="T67"/>
  <c r="S67"/>
  <c r="R67"/>
  <c r="Q67"/>
  <c r="P67"/>
  <c r="O67"/>
  <c r="N67"/>
  <c r="M67"/>
  <c r="L67"/>
  <c r="K67"/>
  <c r="J67"/>
  <c r="I67"/>
  <c r="H67"/>
  <c r="G67"/>
  <c r="F67"/>
  <c r="V66"/>
  <c r="R66"/>
  <c r="N66"/>
  <c r="J66"/>
  <c r="V65"/>
  <c r="R65"/>
  <c r="N65"/>
  <c r="J65"/>
  <c r="V64"/>
  <c r="R64"/>
  <c r="N64"/>
  <c r="J64"/>
  <c r="F64"/>
  <c r="V63"/>
  <c r="R63"/>
  <c r="N63"/>
  <c r="J63"/>
  <c r="F63" s="1"/>
  <c r="V62"/>
  <c r="R62"/>
  <c r="N62"/>
  <c r="J62"/>
  <c r="F62" s="1"/>
  <c r="U61"/>
  <c r="U60" s="1"/>
  <c r="T61"/>
  <c r="S61"/>
  <c r="S60" s="1"/>
  <c r="Q61"/>
  <c r="Q60" s="1"/>
  <c r="P61"/>
  <c r="P60" s="1"/>
  <c r="O61"/>
  <c r="O60" s="1"/>
  <c r="M61"/>
  <c r="M60" s="1"/>
  <c r="L61"/>
  <c r="K61"/>
  <c r="K60" s="1"/>
  <c r="I61"/>
  <c r="I60" s="1"/>
  <c r="H61"/>
  <c r="H60" s="1"/>
  <c r="G61"/>
  <c r="G60" s="1"/>
  <c r="T60"/>
  <c r="L60"/>
  <c r="V59"/>
  <c r="R59"/>
  <c r="N59"/>
  <c r="J59"/>
  <c r="V58"/>
  <c r="U58"/>
  <c r="T58"/>
  <c r="S58"/>
  <c r="R58"/>
  <c r="Q58"/>
  <c r="P58"/>
  <c r="O58"/>
  <c r="N58"/>
  <c r="M58"/>
  <c r="L58"/>
  <c r="K58"/>
  <c r="J58"/>
  <c r="I58"/>
  <c r="H58"/>
  <c r="G58"/>
  <c r="V57"/>
  <c r="R57"/>
  <c r="N57"/>
  <c r="J57"/>
  <c r="V56"/>
  <c r="V55" s="1"/>
  <c r="R56"/>
  <c r="N56"/>
  <c r="N55" s="1"/>
  <c r="J56"/>
  <c r="F56"/>
  <c r="U55"/>
  <c r="T55"/>
  <c r="S55"/>
  <c r="Q55"/>
  <c r="P55"/>
  <c r="O55"/>
  <c r="M55"/>
  <c r="L55"/>
  <c r="K55"/>
  <c r="I55"/>
  <c r="H55"/>
  <c r="G55"/>
  <c r="V54"/>
  <c r="R54"/>
  <c r="N54"/>
  <c r="J54"/>
  <c r="F54" s="1"/>
  <c r="V53"/>
  <c r="R53"/>
  <c r="N53"/>
  <c r="J53"/>
  <c r="V51"/>
  <c r="R51"/>
  <c r="N51"/>
  <c r="J51"/>
  <c r="F51"/>
  <c r="V50"/>
  <c r="R50"/>
  <c r="N50"/>
  <c r="J50"/>
  <c r="F50" s="1"/>
  <c r="V49"/>
  <c r="R49"/>
  <c r="N49"/>
  <c r="J49"/>
  <c r="F49" s="1"/>
  <c r="V48"/>
  <c r="R48"/>
  <c r="N48"/>
  <c r="J48"/>
  <c r="V47"/>
  <c r="R47"/>
  <c r="N47"/>
  <c r="J47"/>
  <c r="F47" s="1"/>
  <c r="V46"/>
  <c r="R46"/>
  <c r="N46"/>
  <c r="J46"/>
  <c r="V44"/>
  <c r="R44"/>
  <c r="N44"/>
  <c r="J44"/>
  <c r="V43"/>
  <c r="R43"/>
  <c r="N43"/>
  <c r="J43"/>
  <c r="F43" s="1"/>
  <c r="V42"/>
  <c r="R42"/>
  <c r="N42"/>
  <c r="J42"/>
  <c r="V41"/>
  <c r="V40" s="1"/>
  <c r="R41"/>
  <c r="N41"/>
  <c r="N40" s="1"/>
  <c r="J41"/>
  <c r="U40"/>
  <c r="T40"/>
  <c r="S40"/>
  <c r="Q40"/>
  <c r="P40"/>
  <c r="O40"/>
  <c r="M40"/>
  <c r="L40"/>
  <c r="K40"/>
  <c r="I40"/>
  <c r="H40"/>
  <c r="G40"/>
  <c r="V39"/>
  <c r="R39"/>
  <c r="N39"/>
  <c r="J39"/>
  <c r="F39"/>
  <c r="V38"/>
  <c r="R38"/>
  <c r="N38"/>
  <c r="J38"/>
  <c r="F38" s="1"/>
  <c r="V37"/>
  <c r="R37"/>
  <c r="N37"/>
  <c r="J37"/>
  <c r="F37" s="1"/>
  <c r="V36"/>
  <c r="R36"/>
  <c r="N36"/>
  <c r="J36"/>
  <c r="V35"/>
  <c r="R35"/>
  <c r="N35"/>
  <c r="J35"/>
  <c r="V34"/>
  <c r="R34"/>
  <c r="N34"/>
  <c r="J34"/>
  <c r="F34" s="1"/>
  <c r="V33"/>
  <c r="R33"/>
  <c r="N33"/>
  <c r="J33"/>
  <c r="U32"/>
  <c r="T32"/>
  <c r="S32"/>
  <c r="Q32"/>
  <c r="P32"/>
  <c r="P27" s="1"/>
  <c r="O32"/>
  <c r="O27" s="1"/>
  <c r="M32"/>
  <c r="L32"/>
  <c r="K32"/>
  <c r="I32"/>
  <c r="H32"/>
  <c r="G32"/>
  <c r="V31"/>
  <c r="R31"/>
  <c r="N31"/>
  <c r="J31"/>
  <c r="V30"/>
  <c r="V29" s="1"/>
  <c r="R30"/>
  <c r="N30"/>
  <c r="N29" s="1"/>
  <c r="J30"/>
  <c r="F30"/>
  <c r="U29"/>
  <c r="T29"/>
  <c r="S29"/>
  <c r="Q29"/>
  <c r="P29"/>
  <c r="O29"/>
  <c r="M29"/>
  <c r="L29"/>
  <c r="K29"/>
  <c r="I29"/>
  <c r="H29"/>
  <c r="G29"/>
  <c r="V28"/>
  <c r="R28"/>
  <c r="N28"/>
  <c r="J28"/>
  <c r="I27"/>
  <c r="V26"/>
  <c r="R26"/>
  <c r="N26"/>
  <c r="J26"/>
  <c r="F26" s="1"/>
  <c r="V25"/>
  <c r="R25"/>
  <c r="N25"/>
  <c r="J25"/>
  <c r="V24"/>
  <c r="R24"/>
  <c r="N24"/>
  <c r="J24"/>
  <c r="F24"/>
  <c r="V23"/>
  <c r="R23"/>
  <c r="N23"/>
  <c r="J23"/>
  <c r="F23" s="1"/>
  <c r="V22"/>
  <c r="R22"/>
  <c r="N22"/>
  <c r="J22"/>
  <c r="F22" s="1"/>
  <c r="U21"/>
  <c r="U18" s="1"/>
  <c r="T21"/>
  <c r="S21"/>
  <c r="S18" s="1"/>
  <c r="Q21"/>
  <c r="Q18" s="1"/>
  <c r="P21"/>
  <c r="P18" s="1"/>
  <c r="O21"/>
  <c r="O18" s="1"/>
  <c r="M21"/>
  <c r="M18" s="1"/>
  <c r="L21"/>
  <c r="K21"/>
  <c r="K18" s="1"/>
  <c r="I21"/>
  <c r="I18" s="1"/>
  <c r="H21"/>
  <c r="H18" s="1"/>
  <c r="G21"/>
  <c r="G18" s="1"/>
  <c r="V20"/>
  <c r="R20"/>
  <c r="N20"/>
  <c r="J20"/>
  <c r="V19"/>
  <c r="R19"/>
  <c r="N19"/>
  <c r="J19"/>
  <c r="T18"/>
  <c r="L18"/>
  <c r="R32" l="1"/>
  <c r="F35"/>
  <c r="F32" s="1"/>
  <c r="F27" s="1"/>
  <c r="F17" s="1"/>
  <c r="J32"/>
  <c r="F66"/>
  <c r="S27"/>
  <c r="N32"/>
  <c r="K27"/>
  <c r="F81"/>
  <c r="F48"/>
  <c r="H27"/>
  <c r="H17" s="1"/>
  <c r="F20"/>
  <c r="R21"/>
  <c r="R18" s="1"/>
  <c r="L27"/>
  <c r="T27"/>
  <c r="G27"/>
  <c r="G17" s="1"/>
  <c r="R61"/>
  <c r="R60" s="1"/>
  <c r="R82"/>
  <c r="F19"/>
  <c r="N21"/>
  <c r="N18" s="1"/>
  <c r="V21"/>
  <c r="V18" s="1"/>
  <c r="F25"/>
  <c r="R29"/>
  <c r="Q27"/>
  <c r="F42"/>
  <c r="M27"/>
  <c r="U27"/>
  <c r="F46"/>
  <c r="F53"/>
  <c r="F57"/>
  <c r="R55"/>
  <c r="F59"/>
  <c r="F58" s="1"/>
  <c r="N61"/>
  <c r="N60" s="1"/>
  <c r="V61"/>
  <c r="V60" s="1"/>
  <c r="F65"/>
  <c r="F61" s="1"/>
  <c r="F70"/>
  <c r="F71"/>
  <c r="R69"/>
  <c r="F75"/>
  <c r="J78"/>
  <c r="L77"/>
  <c r="P77"/>
  <c r="R78"/>
  <c r="M77"/>
  <c r="F85"/>
  <c r="F89"/>
  <c r="Q77"/>
  <c r="J82"/>
  <c r="J77" s="1"/>
  <c r="N77"/>
  <c r="V77"/>
  <c r="F87"/>
  <c r="S17"/>
  <c r="F79"/>
  <c r="F78" s="1"/>
  <c r="M17"/>
  <c r="F44"/>
  <c r="I17"/>
  <c r="R40"/>
  <c r="R27" s="1"/>
  <c r="K17"/>
  <c r="F41"/>
  <c r="F36"/>
  <c r="V32"/>
  <c r="P17"/>
  <c r="F33"/>
  <c r="F31"/>
  <c r="F29" s="1"/>
  <c r="U17"/>
  <c r="O17"/>
  <c r="F28"/>
  <c r="T17"/>
  <c r="N27"/>
  <c r="V27"/>
  <c r="F55"/>
  <c r="J21"/>
  <c r="J18" s="1"/>
  <c r="J29"/>
  <c r="J40"/>
  <c r="J55"/>
  <c r="J61"/>
  <c r="J60" s="1"/>
  <c r="J69"/>
  <c r="V88" i="1"/>
  <c r="R88"/>
  <c r="N88"/>
  <c r="J88"/>
  <c r="F88"/>
  <c r="V87"/>
  <c r="R87"/>
  <c r="N87"/>
  <c r="J87"/>
  <c r="F87" s="1"/>
  <c r="V86"/>
  <c r="R86"/>
  <c r="N86"/>
  <c r="J86"/>
  <c r="F86"/>
  <c r="V85"/>
  <c r="R85"/>
  <c r="N85"/>
  <c r="J85"/>
  <c r="F85" s="1"/>
  <c r="V84"/>
  <c r="V81" s="1"/>
  <c r="R84"/>
  <c r="N84"/>
  <c r="N81" s="1"/>
  <c r="J84"/>
  <c r="F84"/>
  <c r="V83"/>
  <c r="R83"/>
  <c r="R81" s="1"/>
  <c r="N83"/>
  <c r="J83"/>
  <c r="F83" s="1"/>
  <c r="F81" s="1"/>
  <c r="V82"/>
  <c r="R82"/>
  <c r="N82"/>
  <c r="J82"/>
  <c r="F82"/>
  <c r="U81"/>
  <c r="T81"/>
  <c r="S81"/>
  <c r="Q81"/>
  <c r="P81"/>
  <c r="O81"/>
  <c r="M81"/>
  <c r="L81"/>
  <c r="K81"/>
  <c r="I81"/>
  <c r="H81"/>
  <c r="G81"/>
  <c r="V80"/>
  <c r="R80"/>
  <c r="N80"/>
  <c r="J80"/>
  <c r="F80"/>
  <c r="V79"/>
  <c r="R79"/>
  <c r="R77" s="1"/>
  <c r="R76" s="1"/>
  <c r="N79"/>
  <c r="J79"/>
  <c r="F79" s="1"/>
  <c r="V78"/>
  <c r="V77" s="1"/>
  <c r="R78"/>
  <c r="N78"/>
  <c r="N77" s="1"/>
  <c r="J78"/>
  <c r="F78"/>
  <c r="U77"/>
  <c r="U76" s="1"/>
  <c r="T77"/>
  <c r="S77"/>
  <c r="S76" s="1"/>
  <c r="Q77"/>
  <c r="Q76" s="1"/>
  <c r="P77"/>
  <c r="O77"/>
  <c r="O76" s="1"/>
  <c r="M77"/>
  <c r="M76" s="1"/>
  <c r="L77"/>
  <c r="K77"/>
  <c r="K76" s="1"/>
  <c r="I77"/>
  <c r="I76" s="1"/>
  <c r="H77"/>
  <c r="G77"/>
  <c r="G76" s="1"/>
  <c r="T76"/>
  <c r="P76"/>
  <c r="L76"/>
  <c r="H76"/>
  <c r="V75"/>
  <c r="R75"/>
  <c r="N75"/>
  <c r="J75"/>
  <c r="F75" s="1"/>
  <c r="V74"/>
  <c r="R74"/>
  <c r="N74"/>
  <c r="J74"/>
  <c r="F74"/>
  <c r="V73"/>
  <c r="R73"/>
  <c r="N73"/>
  <c r="J73"/>
  <c r="F73" s="1"/>
  <c r="V72"/>
  <c r="R72"/>
  <c r="N72"/>
  <c r="J72"/>
  <c r="F72"/>
  <c r="V71"/>
  <c r="R71"/>
  <c r="N71"/>
  <c r="J71"/>
  <c r="F71" s="1"/>
  <c r="V70"/>
  <c r="R70"/>
  <c r="N70"/>
  <c r="J70"/>
  <c r="F70"/>
  <c r="V69"/>
  <c r="R69"/>
  <c r="N69"/>
  <c r="J69"/>
  <c r="F69" s="1"/>
  <c r="F68" s="1"/>
  <c r="V68"/>
  <c r="U68"/>
  <c r="T68"/>
  <c r="S68"/>
  <c r="R68"/>
  <c r="Q68"/>
  <c r="P68"/>
  <c r="O68"/>
  <c r="N68"/>
  <c r="M68"/>
  <c r="L68"/>
  <c r="K68"/>
  <c r="J68"/>
  <c r="I68"/>
  <c r="H68"/>
  <c r="G68"/>
  <c r="V67"/>
  <c r="R67"/>
  <c r="N67"/>
  <c r="J67"/>
  <c r="F67" s="1"/>
  <c r="F66" s="1"/>
  <c r="V66"/>
  <c r="U66"/>
  <c r="T66"/>
  <c r="S66"/>
  <c r="R66"/>
  <c r="Q66"/>
  <c r="P66"/>
  <c r="O66"/>
  <c r="N66"/>
  <c r="M66"/>
  <c r="L66"/>
  <c r="K66"/>
  <c r="J66"/>
  <c r="I66"/>
  <c r="H66"/>
  <c r="G66"/>
  <c r="V65"/>
  <c r="R65"/>
  <c r="N65"/>
  <c r="J65"/>
  <c r="F65" s="1"/>
  <c r="V64"/>
  <c r="R64"/>
  <c r="N64"/>
  <c r="J64"/>
  <c r="F64"/>
  <c r="V63"/>
  <c r="R63"/>
  <c r="N63"/>
  <c r="J63"/>
  <c r="F63" s="1"/>
  <c r="V62"/>
  <c r="R62"/>
  <c r="N62"/>
  <c r="J62"/>
  <c r="F62"/>
  <c r="V61"/>
  <c r="R61"/>
  <c r="N61"/>
  <c r="J61"/>
  <c r="F61" s="1"/>
  <c r="F60" s="1"/>
  <c r="F59" s="1"/>
  <c r="V60"/>
  <c r="V59" s="1"/>
  <c r="U60"/>
  <c r="T60"/>
  <c r="T59" s="1"/>
  <c r="S60"/>
  <c r="R60"/>
  <c r="R59" s="1"/>
  <c r="Q60"/>
  <c r="P60"/>
  <c r="P59" s="1"/>
  <c r="O60"/>
  <c r="N60"/>
  <c r="N59" s="1"/>
  <c r="M60"/>
  <c r="L60"/>
  <c r="L59" s="1"/>
  <c r="K60"/>
  <c r="J60"/>
  <c r="J59" s="1"/>
  <c r="I60"/>
  <c r="H60"/>
  <c r="H59" s="1"/>
  <c r="G60"/>
  <c r="U59"/>
  <c r="S59"/>
  <c r="Q59"/>
  <c r="O59"/>
  <c r="M59"/>
  <c r="K59"/>
  <c r="I59"/>
  <c r="G59"/>
  <c r="V58"/>
  <c r="V57" s="1"/>
  <c r="R58"/>
  <c r="N58"/>
  <c r="N57" s="1"/>
  <c r="J58"/>
  <c r="F58"/>
  <c r="F57" s="1"/>
  <c r="U57"/>
  <c r="T57"/>
  <c r="S57"/>
  <c r="R57"/>
  <c r="Q57"/>
  <c r="P57"/>
  <c r="O57"/>
  <c r="M57"/>
  <c r="L57"/>
  <c r="K57"/>
  <c r="J57"/>
  <c r="I57"/>
  <c r="H57"/>
  <c r="G57"/>
  <c r="V56"/>
  <c r="R56"/>
  <c r="N56"/>
  <c r="J56"/>
  <c r="F56"/>
  <c r="V55"/>
  <c r="R55"/>
  <c r="N55"/>
  <c r="J55"/>
  <c r="F55" s="1"/>
  <c r="F54" s="1"/>
  <c r="V54"/>
  <c r="U54"/>
  <c r="T54"/>
  <c r="S54"/>
  <c r="R54"/>
  <c r="Q54"/>
  <c r="P54"/>
  <c r="O54"/>
  <c r="N54"/>
  <c r="M54"/>
  <c r="L54"/>
  <c r="K54"/>
  <c r="J54"/>
  <c r="I54"/>
  <c r="H54"/>
  <c r="G54"/>
  <c r="V53"/>
  <c r="R53"/>
  <c r="N53"/>
  <c r="J53"/>
  <c r="F53" s="1"/>
  <c r="V52"/>
  <c r="R52"/>
  <c r="N52"/>
  <c r="J52"/>
  <c r="F52"/>
  <c r="V51"/>
  <c r="R51"/>
  <c r="N51"/>
  <c r="J51"/>
  <c r="F51" s="1"/>
  <c r="V50"/>
  <c r="R50"/>
  <c r="N50"/>
  <c r="J50"/>
  <c r="F50"/>
  <c r="V49"/>
  <c r="R49"/>
  <c r="N49"/>
  <c r="J49"/>
  <c r="F49" s="1"/>
  <c r="V48"/>
  <c r="R48"/>
  <c r="N48"/>
  <c r="J48"/>
  <c r="F48"/>
  <c r="V47"/>
  <c r="R47"/>
  <c r="R45" s="1"/>
  <c r="N47"/>
  <c r="J47"/>
  <c r="F47" s="1"/>
  <c r="V46"/>
  <c r="V45" s="1"/>
  <c r="R46"/>
  <c r="N46"/>
  <c r="N45" s="1"/>
  <c r="J46"/>
  <c r="F46"/>
  <c r="F45" s="1"/>
  <c r="U45"/>
  <c r="T45"/>
  <c r="S45"/>
  <c r="Q45"/>
  <c r="P45"/>
  <c r="O45"/>
  <c r="M45"/>
  <c r="L45"/>
  <c r="K45"/>
  <c r="I45"/>
  <c r="H45"/>
  <c r="G45"/>
  <c r="V44"/>
  <c r="R44"/>
  <c r="N44"/>
  <c r="J44"/>
  <c r="F44"/>
  <c r="V43"/>
  <c r="R43"/>
  <c r="N43"/>
  <c r="J43"/>
  <c r="F43" s="1"/>
  <c r="V42"/>
  <c r="R42"/>
  <c r="N42"/>
  <c r="J42"/>
  <c r="F42"/>
  <c r="V41"/>
  <c r="R41"/>
  <c r="N41"/>
  <c r="J41"/>
  <c r="F41" s="1"/>
  <c r="F40" s="1"/>
  <c r="V40"/>
  <c r="U40"/>
  <c r="T40"/>
  <c r="S40"/>
  <c r="R40"/>
  <c r="Q40"/>
  <c r="P40"/>
  <c r="O40"/>
  <c r="N40"/>
  <c r="M40"/>
  <c r="L40"/>
  <c r="K40"/>
  <c r="J40"/>
  <c r="I40"/>
  <c r="H40"/>
  <c r="G40"/>
  <c r="V39"/>
  <c r="R39"/>
  <c r="N39"/>
  <c r="J39"/>
  <c r="F39" s="1"/>
  <c r="V38"/>
  <c r="R38"/>
  <c r="N38"/>
  <c r="J38"/>
  <c r="F38"/>
  <c r="V37"/>
  <c r="R37"/>
  <c r="N37"/>
  <c r="J37"/>
  <c r="F37" s="1"/>
  <c r="V36"/>
  <c r="R36"/>
  <c r="N36"/>
  <c r="J36"/>
  <c r="F36"/>
  <c r="V35"/>
  <c r="R35"/>
  <c r="R32" s="1"/>
  <c r="N35"/>
  <c r="J35"/>
  <c r="F35" s="1"/>
  <c r="V34"/>
  <c r="R34"/>
  <c r="N34"/>
  <c r="J34"/>
  <c r="F34"/>
  <c r="T33"/>
  <c r="V33" s="1"/>
  <c r="R33"/>
  <c r="N33"/>
  <c r="N32" s="1"/>
  <c r="J33"/>
  <c r="U32"/>
  <c r="U27" s="1"/>
  <c r="U17" s="1"/>
  <c r="S32"/>
  <c r="S27" s="1"/>
  <c r="Q32"/>
  <c r="Q27" s="1"/>
  <c r="Q17" s="1"/>
  <c r="P32"/>
  <c r="O32"/>
  <c r="O27" s="1"/>
  <c r="M32"/>
  <c r="M27" s="1"/>
  <c r="L32"/>
  <c r="K32"/>
  <c r="K27" s="1"/>
  <c r="I32"/>
  <c r="I27" s="1"/>
  <c r="H32"/>
  <c r="G32"/>
  <c r="G27" s="1"/>
  <c r="V31"/>
  <c r="R31"/>
  <c r="N31"/>
  <c r="J31"/>
  <c r="F31"/>
  <c r="V30"/>
  <c r="R30"/>
  <c r="N30"/>
  <c r="J30"/>
  <c r="F30" s="1"/>
  <c r="V29"/>
  <c r="U29"/>
  <c r="T29"/>
  <c r="S29"/>
  <c r="R29"/>
  <c r="Q29"/>
  <c r="P29"/>
  <c r="O29"/>
  <c r="N29"/>
  <c r="N27" s="1"/>
  <c r="M29"/>
  <c r="L29"/>
  <c r="K29"/>
  <c r="J29"/>
  <c r="I29"/>
  <c r="H29"/>
  <c r="G29"/>
  <c r="F29"/>
  <c r="V28"/>
  <c r="R28"/>
  <c r="R27" s="1"/>
  <c r="R17" s="1"/>
  <c r="N28"/>
  <c r="J28"/>
  <c r="F28" s="1"/>
  <c r="P27"/>
  <c r="L27"/>
  <c r="H27"/>
  <c r="V26"/>
  <c r="R26"/>
  <c r="N26"/>
  <c r="J26"/>
  <c r="F26" s="1"/>
  <c r="V25"/>
  <c r="R25"/>
  <c r="N25"/>
  <c r="J25"/>
  <c r="F25"/>
  <c r="V24"/>
  <c r="R24"/>
  <c r="N24"/>
  <c r="J24"/>
  <c r="V23"/>
  <c r="R23"/>
  <c r="N23"/>
  <c r="J23"/>
  <c r="F23"/>
  <c r="V22"/>
  <c r="R22"/>
  <c r="N22"/>
  <c r="J22"/>
  <c r="F22" s="1"/>
  <c r="V21"/>
  <c r="U21"/>
  <c r="T21"/>
  <c r="S21"/>
  <c r="R21"/>
  <c r="R18" s="1"/>
  <c r="Q21"/>
  <c r="P21"/>
  <c r="P18" s="1"/>
  <c r="O21"/>
  <c r="N21"/>
  <c r="M21"/>
  <c r="L21"/>
  <c r="L18" s="1"/>
  <c r="K21"/>
  <c r="J21"/>
  <c r="J18" s="1"/>
  <c r="I21"/>
  <c r="H21"/>
  <c r="H18" s="1"/>
  <c r="H17" s="1"/>
  <c r="G21"/>
  <c r="T20"/>
  <c r="V20" s="1"/>
  <c r="R20"/>
  <c r="N20"/>
  <c r="J20"/>
  <c r="F20"/>
  <c r="T19"/>
  <c r="R19"/>
  <c r="N19"/>
  <c r="N18" s="1"/>
  <c r="J19"/>
  <c r="U18"/>
  <c r="S18"/>
  <c r="S17" s="1"/>
  <c r="Q18"/>
  <c r="O18"/>
  <c r="O17" s="1"/>
  <c r="M18"/>
  <c r="K18"/>
  <c r="K17" s="1"/>
  <c r="I18"/>
  <c r="I17" s="1"/>
  <c r="G18"/>
  <c r="G17" s="1"/>
  <c r="P17"/>
  <c r="M17"/>
  <c r="L17"/>
  <c r="Q17" i="4" l="1"/>
  <c r="L17"/>
  <c r="R77"/>
  <c r="R17"/>
  <c r="F69"/>
  <c r="N17"/>
  <c r="V17"/>
  <c r="F40"/>
  <c r="J27"/>
  <c r="J17" s="1"/>
  <c r="F19" i="1"/>
  <c r="F18" s="1"/>
  <c r="V19"/>
  <c r="V18" s="1"/>
  <c r="T18"/>
  <c r="T17" s="1"/>
  <c r="F24"/>
  <c r="F21" s="1"/>
  <c r="F33"/>
  <c r="F32" s="1"/>
  <c r="F27" s="1"/>
  <c r="V32"/>
  <c r="V27" s="1"/>
  <c r="F77"/>
  <c r="F76" s="1"/>
  <c r="N76"/>
  <c r="N17" s="1"/>
  <c r="V76"/>
  <c r="J32"/>
  <c r="J27" s="1"/>
  <c r="T32"/>
  <c r="T27" s="1"/>
  <c r="J45"/>
  <c r="J77"/>
  <c r="J81"/>
  <c r="J17" l="1"/>
  <c r="J76"/>
  <c r="V17"/>
  <c r="F17"/>
</calcChain>
</file>

<file path=xl/sharedStrings.xml><?xml version="1.0" encoding="utf-8"?>
<sst xmlns="http://schemas.openxmlformats.org/spreadsheetml/2006/main" count="437" uniqueCount="121">
  <si>
    <t>Утверждено</t>
  </si>
  <si>
    <t xml:space="preserve">Приложение № 17 к приказу МФ РС(Я) </t>
  </si>
  <si>
    <t>от 13.01.06. № 01-04/00</t>
  </si>
  <si>
    <t xml:space="preserve">УВЕДОМЛЕНИЕ   №   </t>
  </si>
  <si>
    <t>О БЮДЖЕТНЫХ АССИГНОВАНИЯХ С  ПОМЕСЯЧНОЙ РАЗБИВКОЙ</t>
  </si>
  <si>
    <t>НА  2013 ГОД</t>
  </si>
  <si>
    <t>Муниципальное образование  "Намский улус"</t>
  </si>
  <si>
    <t>(главный распорядитель бюджетных средств)</t>
  </si>
  <si>
    <t>Муниципальное казенное дошкольное образовательное учреждение "Детский сад общеразвивающего вида "Эрэл" с.Харыялах МО "Намский улус" Республики Саха (Якутия)"</t>
  </si>
  <si>
    <t>(распорядитель бюджетных средств)</t>
  </si>
  <si>
    <t>Основание: Решение улусного совета депутатов от 29.12.2012г № 10-5 "О бюджете муниципального образования "Намский улус" РС(Я) на 2013 год"</t>
  </si>
  <si>
    <t>Единица измерение: тыс. руб.</t>
  </si>
  <si>
    <t>по ОКЕИ</t>
  </si>
  <si>
    <t>Наименование показателя</t>
  </si>
  <si>
    <t>Код</t>
  </si>
  <si>
    <t>Сумма на год</t>
  </si>
  <si>
    <t>в том числе по месяцам</t>
  </si>
  <si>
    <t>подраздела по ФКР</t>
  </si>
  <si>
    <t>Целевой статьи по КЦСР</t>
  </si>
  <si>
    <t>Вида расходов по КВР</t>
  </si>
  <si>
    <t>экономической статьи расходов по ЭКР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</si>
  <si>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</si>
  <si>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</si>
  <si>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</si>
  <si>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</si>
  <si>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</si>
  <si>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</si>
  <si>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</si>
  <si>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</si>
  <si>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</si>
  <si>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</si>
  <si>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</si>
  <si>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</si>
  <si>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</si>
  <si>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</si>
  <si>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</si>
  <si>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</si>
  <si>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0701</t>
  </si>
  <si>
    <t>6001201</t>
  </si>
  <si>
    <t>ВСЕГО</t>
  </si>
  <si>
    <t>Оплата труда и начисления на оплату труда</t>
  </si>
  <si>
    <t>Заработная плата</t>
  </si>
  <si>
    <t>Начисления на оплату труда</t>
  </si>
  <si>
    <t>Прочие выплаты</t>
  </si>
  <si>
    <t>проезд в отпуск</t>
  </si>
  <si>
    <t>компенсация книгаизда. продукции</t>
  </si>
  <si>
    <t>льготы на коммун услуги</t>
  </si>
  <si>
    <t>прочие выплаты</t>
  </si>
  <si>
    <t>Прочие компенсации</t>
  </si>
  <si>
    <t>Приобретение услуг</t>
  </si>
  <si>
    <t>Услуги связи</t>
  </si>
  <si>
    <t>Транспортные услуги</t>
  </si>
  <si>
    <t>Командировочные расходы (трансп)</t>
  </si>
  <si>
    <t>Прочие</t>
  </si>
  <si>
    <t>Коммунальные услуги</t>
  </si>
  <si>
    <t>Оплата услуг отопления ГУП ЖКХ</t>
  </si>
  <si>
    <t>1107а</t>
  </si>
  <si>
    <t>Оплата услуг предоставления газа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</si>
  <si>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</si>
  <si>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</si>
  <si>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</si>
  <si>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Другие расходы по оплате коммуслуг</t>
  </si>
  <si>
    <t>Арендная плата за пользование имуществом</t>
  </si>
  <si>
    <t>Услуги по содержанию имущества</t>
  </si>
  <si>
    <t>Оплата содержания помещения</t>
  </si>
  <si>
    <t>Текущий и капитальный ремонт и реставрация нефинансовых активов</t>
  </si>
  <si>
    <t>противопожарные  мероприятия</t>
  </si>
  <si>
    <t>прочие</t>
  </si>
  <si>
    <t>Прочие услуги</t>
  </si>
  <si>
    <t>квартирные</t>
  </si>
  <si>
    <t>установка, наладка, монтаж охранной, пожарной сигнализации, ЛВС, систем видеонаблюдения</t>
  </si>
  <si>
    <t>услуги по страхованию</t>
  </si>
  <si>
    <t>Услуги в области информационных технологий</t>
  </si>
  <si>
    <t>Подписка</t>
  </si>
  <si>
    <t>повышение  квалификации</t>
  </si>
  <si>
    <t>Обслуживание внутреннего долга</t>
  </si>
  <si>
    <t>Безвозмездные и безвозвратные перечисления организациям</t>
  </si>
  <si>
    <t>Безвозмездные и безвозвратные перечисления гос.организациям</t>
  </si>
  <si>
    <t>Безвозмездные и безвозвратные перечисления негос.организациям</t>
  </si>
  <si>
    <t>другим бюджетам</t>
  </si>
  <si>
    <t>Социальное обеспечение</t>
  </si>
  <si>
    <t>Пособия по социальной помощи населению</t>
  </si>
  <si>
    <t>компенсация школьного питания</t>
  </si>
  <si>
    <t>выходное пособие выпускникам из числа детей-сирот</t>
  </si>
  <si>
    <t>выплаты субсидий гражданам на приобретение (строительство) жилья</t>
  </si>
  <si>
    <t>оказание материальной помощи гражданам</t>
  </si>
  <si>
    <t>другие выплаты по социальной помощи</t>
  </si>
  <si>
    <t xml:space="preserve">Пособия по соц. помощи </t>
  </si>
  <si>
    <t>пенсии</t>
  </si>
  <si>
    <t>Прочие расходы</t>
  </si>
  <si>
    <t>уплата налогов, гос пошлин и сборов, разного уровня платежей в бюджеты всех уровней</t>
  </si>
  <si>
    <t>уплата штрафов, пеней, другие экономические санкции</t>
  </si>
  <si>
    <t>возмещение морального вреда по решению суда, оплата судебных издержек</t>
  </si>
  <si>
    <t>возмещение убытков и вреда</t>
  </si>
  <si>
    <t>приобретение (изготовление) подарочной и сувенирной продукции, не предназначенной для дальнейшей перепродажи</t>
  </si>
  <si>
    <t>представителькие расходы, прием и обслуживание делегаций</t>
  </si>
  <si>
    <t>иные расходы по подстатье 290</t>
  </si>
  <si>
    <t>Поступления нефинансовых активов</t>
  </si>
  <si>
    <t>Увеличение стоимости основных средств</t>
  </si>
  <si>
    <t xml:space="preserve">Приобретение оборудования </t>
  </si>
  <si>
    <t>Капитальное строительство</t>
  </si>
  <si>
    <t>Увеличение стоимости нематериальных активов</t>
  </si>
  <si>
    <t>Приобретение строительных материалов</t>
  </si>
  <si>
    <t>Приобретение мягкого инвентаря</t>
  </si>
  <si>
    <t>Медикаменты</t>
  </si>
  <si>
    <t>Продукты питания</t>
  </si>
  <si>
    <t>Оплата ГСМ</t>
  </si>
  <si>
    <t xml:space="preserve">Оплата котельно-печного топлива </t>
  </si>
  <si>
    <t>Прочие материальные запасы</t>
  </si>
  <si>
    <t>НА  2017 ГОД</t>
  </si>
  <si>
    <t>Единица измерение:  руб.</t>
  </si>
  <si>
    <t>Прочие услуги (услуги банка)</t>
  </si>
  <si>
    <t>6220063350</t>
  </si>
  <si>
    <t>Муниципальное бюджетное образовательное учреждение "Кобяконская средняя общеобразовательная школа" МО "Намский улус" Республики Саха (Якутия)"</t>
  </si>
  <si>
    <t>0000</t>
  </si>
  <si>
    <t>000000000</t>
  </si>
  <si>
    <t>4001</t>
  </si>
  <si>
    <t>Заведующая:</t>
  </si>
  <si>
    <t>Габышева Н.Е.</t>
  </si>
  <si>
    <t>Главный бухгалтер:</t>
  </si>
  <si>
    <t>Петрова Г.К.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</si>
</sst>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3" fillId="2" borderId="1" xfId="0" applyNumberFormat="1" applyFont="1" applyFill="1" applyBorder="1"/>
    <xf numFmtId="0" fontId="3" fillId="0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0" borderId="1" xfId="0" applyNumberFormat="1" applyFont="1" applyFill="1" applyBorder="1"/>
    <xf numFmtId="4" fontId="3" fillId="2" borderId="1" xfId="0" applyNumberFormat="1" applyFont="1" applyFill="1" applyBorder="1"/>
    <xf numFmtId="4" fontId="3" fillId="2" borderId="1" xfId="1" applyNumberFormat="1" applyFont="1" applyFill="1" applyBorder="1"/>
    <xf numFmtId="0" fontId="2" fillId="4" borderId="1" xfId="0" applyFont="1" applyFill="1" applyBorder="1"/>
    <xf numFmtId="4" fontId="2" fillId="0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>
      <selection activeCell="E16" sqref="E16"/>
    </sheetView>
  </sheetViews>
  <sheetFormatPr defaultRowHeight="12.75"/>
  <cols>
    <col min="1" max="1" width="43.7109375" style="1" customWidth="1"/>
    <col min="2" max="3" width="0" style="1" hidden="1" customWidth="1"/>
    <col min="4" max="5" width="9.140625" style="1"/>
    <col min="6" max="6" width="11.42578125" style="1" customWidth="1"/>
    <col min="7" max="7" width="10.5703125" style="1" bestFit="1" customWidth="1"/>
    <col min="8" max="8" width="10.140625" style="1" customWidth="1"/>
    <col min="9" max="9" width="9.5703125" style="1" customWidth="1"/>
    <col min="10" max="10" width="11.5703125" style="2" customWidth="1"/>
    <col min="11" max="12" width="10.28515625" style="1" customWidth="1"/>
    <col min="13" max="13" width="10.7109375" style="1" customWidth="1"/>
    <col min="14" max="14" width="10.85546875" style="2" customWidth="1"/>
    <col min="15" max="15" width="10" style="1" customWidth="1"/>
    <col min="16" max="16" width="12.42578125" style="1" customWidth="1"/>
    <col min="17" max="17" width="9.7109375" style="1" bestFit="1" customWidth="1"/>
    <col min="18" max="18" width="10.28515625" style="2" customWidth="1"/>
    <col min="19" max="19" width="10.5703125" style="1" customWidth="1"/>
    <col min="20" max="20" width="10.85546875" style="1" customWidth="1"/>
    <col min="21" max="21" width="11.42578125" style="1" customWidth="1"/>
    <col min="22" max="22" width="10.42578125" style="2" customWidth="1"/>
    <col min="23" max="16384" width="9.140625" style="1"/>
  </cols>
  <sheetData>
    <row r="1" spans="1:2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22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>
      <c r="A9" s="50" t="s">
        <v>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>
      <c r="A11" s="50" t="s">
        <v>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22">
      <c r="A14" s="3" t="s">
        <v>11</v>
      </c>
      <c r="B14" s="3"/>
      <c r="C14" s="3"/>
      <c r="D14" s="3"/>
      <c r="E14" s="3"/>
      <c r="F14" s="3"/>
      <c r="G14" s="3"/>
      <c r="H14" s="3"/>
      <c r="J14" s="4"/>
      <c r="U14" s="3" t="s">
        <v>12</v>
      </c>
      <c r="V14" s="5">
        <v>384</v>
      </c>
    </row>
    <row r="15" spans="1:22" s="6" customFormat="1">
      <c r="A15" s="44" t="s">
        <v>13</v>
      </c>
      <c r="B15" s="44" t="s">
        <v>14</v>
      </c>
      <c r="C15" s="44"/>
      <c r="D15" s="44"/>
      <c r="E15" s="44"/>
      <c r="F15" s="44" t="s">
        <v>15</v>
      </c>
      <c r="G15" s="44" t="s">
        <v>16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6" customFormat="1" ht="63.75">
      <c r="A16" s="44"/>
      <c r="B16" s="7" t="s">
        <v>17</v>
      </c>
      <c r="C16" s="7" t="s">
        <v>18</v>
      </c>
      <c r="D16" s="7" t="s">
        <v>19</v>
      </c>
      <c r="E16" s="7" t="s">
        <v>20</v>
      </c>
      <c r="F16" s="44"/>
      <c r="G16" s="7" t="s">
        <v>21</v>
      </c>
      <c r="H16" s="7" t="s">
        <v>22</v>
      </c>
      <c r="I16" s="7" t="s">
        <v>23</v>
      </c>
      <c r="J16" s="8" t="s">
        <v>24</v>
      </c>
      <c r="K16" s="7" t="s">
        <v>25</v>
      </c>
      <c r="L16" s="7" t="s">
        <v>26</v>
      </c>
      <c r="M16" s="7" t="s">
        <v>27</v>
      </c>
      <c r="N16" s="8" t="s">
        <v>28</v>
      </c>
      <c r="O16" s="7" t="s">
        <v>29</v>
      </c>
      <c r="P16" s="7" t="s">
        <v>30</v>
      </c>
      <c r="Q16" s="7" t="s">
        <v>31</v>
      </c>
      <c r="R16" s="8" t="s">
        <v>32</v>
      </c>
      <c r="S16" s="7" t="s">
        <v>33</v>
      </c>
      <c r="T16" s="7" t="s">
        <v>34</v>
      </c>
      <c r="U16" s="7" t="s">
        <v>35</v>
      </c>
      <c r="V16" s="8" t="s">
        <v>36</v>
      </c>
    </row>
    <row r="17" spans="1:25" s="13" customFormat="1">
      <c r="A17" s="9"/>
      <c r="B17" s="10" t="s">
        <v>37</v>
      </c>
      <c r="C17" s="10" t="s">
        <v>38</v>
      </c>
      <c r="D17" s="10"/>
      <c r="E17" s="10" t="s">
        <v>39</v>
      </c>
      <c r="F17" s="11">
        <f t="shared" ref="F17:V17" si="0">F18+F27+F53+F54+F57+F59+F68+F76</f>
        <v>5744.01</v>
      </c>
      <c r="G17" s="12">
        <f t="shared" si="0"/>
        <v>595.52</v>
      </c>
      <c r="H17" s="12">
        <f t="shared" si="0"/>
        <v>441.91999999999996</v>
      </c>
      <c r="I17" s="12">
        <f t="shared" si="0"/>
        <v>479.61999999999995</v>
      </c>
      <c r="J17" s="12">
        <f t="shared" si="0"/>
        <v>1517.0600000000002</v>
      </c>
      <c r="K17" s="12">
        <f t="shared" si="0"/>
        <v>524.41999999999996</v>
      </c>
      <c r="L17" s="12">
        <f t="shared" si="0"/>
        <v>441.91999999999996</v>
      </c>
      <c r="M17" s="12">
        <f t="shared" si="0"/>
        <v>1120.7</v>
      </c>
      <c r="N17" s="12">
        <f t="shared" si="0"/>
        <v>2087.0400000000004</v>
      </c>
      <c r="O17" s="12">
        <f t="shared" si="0"/>
        <v>107.75</v>
      </c>
      <c r="P17" s="12">
        <f t="shared" si="0"/>
        <v>104.65</v>
      </c>
      <c r="Q17" s="12">
        <f t="shared" si="0"/>
        <v>493.58</v>
      </c>
      <c r="R17" s="12">
        <f t="shared" si="0"/>
        <v>705.98</v>
      </c>
      <c r="S17" s="12">
        <f t="shared" si="0"/>
        <v>550.57999999999993</v>
      </c>
      <c r="T17" s="12">
        <f t="shared" si="0"/>
        <v>883.34999999999991</v>
      </c>
      <c r="U17" s="12">
        <f t="shared" si="0"/>
        <v>0</v>
      </c>
      <c r="V17" s="12">
        <f t="shared" si="0"/>
        <v>1433.93</v>
      </c>
    </row>
    <row r="18" spans="1:25" s="6" customFormat="1">
      <c r="A18" s="14" t="s">
        <v>40</v>
      </c>
      <c r="B18" s="15"/>
      <c r="C18" s="15"/>
      <c r="D18" s="15"/>
      <c r="E18" s="9">
        <v>210</v>
      </c>
      <c r="F18" s="11">
        <f t="shared" ref="F18:V18" si="1">F19+F20+F21</f>
        <v>3933.7999999999997</v>
      </c>
      <c r="G18" s="16">
        <f t="shared" si="1"/>
        <v>317.7</v>
      </c>
      <c r="H18" s="16">
        <f t="shared" si="1"/>
        <v>316.39999999999998</v>
      </c>
      <c r="I18" s="16">
        <f t="shared" si="1"/>
        <v>323.59999999999997</v>
      </c>
      <c r="J18" s="12">
        <f t="shared" si="1"/>
        <v>957.7</v>
      </c>
      <c r="K18" s="16">
        <f t="shared" si="1"/>
        <v>316.39999999999998</v>
      </c>
      <c r="L18" s="16">
        <f t="shared" si="1"/>
        <v>316.39999999999998</v>
      </c>
      <c r="M18" s="16">
        <f t="shared" si="1"/>
        <v>995.18000000000006</v>
      </c>
      <c r="N18" s="12">
        <f t="shared" si="1"/>
        <v>1627.9800000000002</v>
      </c>
      <c r="O18" s="16">
        <f t="shared" si="1"/>
        <v>0</v>
      </c>
      <c r="P18" s="16">
        <f t="shared" si="1"/>
        <v>0</v>
      </c>
      <c r="Q18" s="16">
        <f t="shared" si="1"/>
        <v>337.03</v>
      </c>
      <c r="R18" s="12">
        <f t="shared" si="1"/>
        <v>337.03</v>
      </c>
      <c r="S18" s="16">
        <f t="shared" si="1"/>
        <v>337.03</v>
      </c>
      <c r="T18" s="16">
        <f t="shared" si="1"/>
        <v>674.06</v>
      </c>
      <c r="U18" s="16">
        <f t="shared" si="1"/>
        <v>0</v>
      </c>
      <c r="V18" s="12">
        <f t="shared" si="1"/>
        <v>1011.09</v>
      </c>
    </row>
    <row r="19" spans="1:25" s="6" customFormat="1">
      <c r="A19" s="17" t="s">
        <v>41</v>
      </c>
      <c r="B19" s="17"/>
      <c r="C19" s="17"/>
      <c r="D19" s="17">
        <v>111</v>
      </c>
      <c r="E19" s="18">
        <v>211</v>
      </c>
      <c r="F19" s="11">
        <f>J19+N19+R19+V19</f>
        <v>2979.7</v>
      </c>
      <c r="G19" s="19">
        <v>243</v>
      </c>
      <c r="H19" s="19">
        <v>243</v>
      </c>
      <c r="I19" s="19">
        <v>243</v>
      </c>
      <c r="J19" s="12">
        <f>SUM(G19:I19)</f>
        <v>729</v>
      </c>
      <c r="K19" s="19">
        <v>243</v>
      </c>
      <c r="L19" s="19">
        <v>243</v>
      </c>
      <c r="M19" s="19">
        <v>729.38</v>
      </c>
      <c r="N19" s="12">
        <f>SUM(K19:M19)</f>
        <v>1215.3800000000001</v>
      </c>
      <c r="O19" s="19"/>
      <c r="P19" s="19"/>
      <c r="Q19" s="19">
        <v>258.83</v>
      </c>
      <c r="R19" s="12">
        <f>SUM(O19:Q19)</f>
        <v>258.83</v>
      </c>
      <c r="S19" s="19">
        <v>258.83</v>
      </c>
      <c r="T19" s="19">
        <f>258.83+258.83</f>
        <v>517.66</v>
      </c>
      <c r="U19" s="19"/>
      <c r="V19" s="12">
        <f>SUM(S19:U19)</f>
        <v>776.49</v>
      </c>
      <c r="W19" s="20"/>
    </row>
    <row r="20" spans="1:25" s="6" customFormat="1">
      <c r="A20" s="17" t="s">
        <v>42</v>
      </c>
      <c r="B20" s="17"/>
      <c r="C20" s="17"/>
      <c r="D20" s="17">
        <v>111</v>
      </c>
      <c r="E20" s="18">
        <v>213</v>
      </c>
      <c r="F20" s="11">
        <f>J20+N20+R20+V20</f>
        <v>899.90000000000009</v>
      </c>
      <c r="G20" s="19">
        <v>73.400000000000006</v>
      </c>
      <c r="H20" s="19">
        <v>73.400000000000006</v>
      </c>
      <c r="I20" s="19">
        <v>73.400000000000006</v>
      </c>
      <c r="J20" s="12">
        <f>SUM(G20:I20)</f>
        <v>220.20000000000002</v>
      </c>
      <c r="K20" s="19">
        <v>73.400000000000006</v>
      </c>
      <c r="L20" s="19">
        <v>73.400000000000006</v>
      </c>
      <c r="M20" s="19">
        <v>220.1</v>
      </c>
      <c r="N20" s="12">
        <f>SUM(K20:M20)</f>
        <v>366.9</v>
      </c>
      <c r="O20" s="19"/>
      <c r="P20" s="19"/>
      <c r="Q20" s="19">
        <v>78.2</v>
      </c>
      <c r="R20" s="12">
        <f>SUM(O20:Q20)</f>
        <v>78.2</v>
      </c>
      <c r="S20" s="19">
        <v>78.2</v>
      </c>
      <c r="T20" s="19">
        <f>78.2+78.2</f>
        <v>156.4</v>
      </c>
      <c r="U20" s="19"/>
      <c r="V20" s="12">
        <f>SUM(S20:U20)</f>
        <v>234.60000000000002</v>
      </c>
      <c r="W20" s="20"/>
    </row>
    <row r="21" spans="1:25" s="6" customFormat="1">
      <c r="A21" s="14" t="s">
        <v>43</v>
      </c>
      <c r="B21" s="15"/>
      <c r="C21" s="15"/>
      <c r="D21" s="15"/>
      <c r="E21" s="9">
        <v>212</v>
      </c>
      <c r="F21" s="11">
        <f t="shared" ref="F21:V21" si="2">F22+F23+F24+F25+F26</f>
        <v>54.2</v>
      </c>
      <c r="G21" s="16">
        <f t="shared" si="2"/>
        <v>1.3</v>
      </c>
      <c r="H21" s="16">
        <f t="shared" si="2"/>
        <v>0</v>
      </c>
      <c r="I21" s="16">
        <f t="shared" si="2"/>
        <v>7.2</v>
      </c>
      <c r="J21" s="12">
        <f t="shared" si="2"/>
        <v>8.5</v>
      </c>
      <c r="K21" s="16">
        <f t="shared" si="2"/>
        <v>0</v>
      </c>
      <c r="L21" s="16">
        <f t="shared" si="2"/>
        <v>0</v>
      </c>
      <c r="M21" s="16">
        <f t="shared" si="2"/>
        <v>45.7</v>
      </c>
      <c r="N21" s="12">
        <f t="shared" si="2"/>
        <v>45.7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2">
        <f t="shared" si="2"/>
        <v>0</v>
      </c>
      <c r="S21" s="16">
        <f t="shared" si="2"/>
        <v>0</v>
      </c>
      <c r="T21" s="16">
        <f t="shared" si="2"/>
        <v>0</v>
      </c>
      <c r="U21" s="16">
        <f t="shared" si="2"/>
        <v>0</v>
      </c>
      <c r="V21" s="12">
        <f t="shared" si="2"/>
        <v>0</v>
      </c>
      <c r="W21" s="20"/>
      <c r="Y21" s="20"/>
    </row>
    <row r="22" spans="1:25" s="6" customFormat="1">
      <c r="A22" s="21" t="s">
        <v>44</v>
      </c>
      <c r="B22" s="17"/>
      <c r="C22" s="17"/>
      <c r="D22" s="17">
        <v>112</v>
      </c>
      <c r="E22" s="18">
        <v>1101</v>
      </c>
      <c r="F22" s="11">
        <f>J22+N22+R22+V22</f>
        <v>45.7</v>
      </c>
      <c r="G22" s="19"/>
      <c r="H22" s="19"/>
      <c r="I22" s="19"/>
      <c r="J22" s="12">
        <f>SUM(G22:I22)</f>
        <v>0</v>
      </c>
      <c r="K22" s="19"/>
      <c r="L22" s="19"/>
      <c r="M22" s="19">
        <v>45.7</v>
      </c>
      <c r="N22" s="12">
        <f>SUM(K22:M22)</f>
        <v>45.7</v>
      </c>
      <c r="O22" s="19"/>
      <c r="P22" s="19"/>
      <c r="Q22" s="19"/>
      <c r="R22" s="12">
        <f>SUM(O22:Q22)</f>
        <v>0</v>
      </c>
      <c r="S22" s="19"/>
      <c r="T22" s="19"/>
      <c r="U22" s="19"/>
      <c r="V22" s="12">
        <f>SUM(S22:U22)</f>
        <v>0</v>
      </c>
    </row>
    <row r="23" spans="1:25" s="6" customFormat="1">
      <c r="A23" s="21" t="s">
        <v>45</v>
      </c>
      <c r="B23" s="17"/>
      <c r="C23" s="17"/>
      <c r="D23" s="17">
        <v>112</v>
      </c>
      <c r="E23" s="18">
        <v>1102</v>
      </c>
      <c r="F23" s="11">
        <f>J23+N23+R23+V23</f>
        <v>7.2</v>
      </c>
      <c r="G23" s="19"/>
      <c r="H23" s="19"/>
      <c r="I23" s="19">
        <v>7.2</v>
      </c>
      <c r="J23" s="12">
        <f>SUM(G23:I23)</f>
        <v>7.2</v>
      </c>
      <c r="K23" s="19"/>
      <c r="L23" s="19"/>
      <c r="M23" s="19"/>
      <c r="N23" s="12">
        <f>SUM(K23:M23)</f>
        <v>0</v>
      </c>
      <c r="O23" s="19"/>
      <c r="P23" s="19"/>
      <c r="Q23" s="19"/>
      <c r="R23" s="12">
        <f>SUM(O23:Q23)</f>
        <v>0</v>
      </c>
      <c r="S23" s="19"/>
      <c r="T23" s="19"/>
      <c r="U23" s="19"/>
      <c r="V23" s="12">
        <f>SUM(S23:U23)</f>
        <v>0</v>
      </c>
    </row>
    <row r="24" spans="1:25" s="6" customFormat="1">
      <c r="A24" s="21" t="s">
        <v>46</v>
      </c>
      <c r="B24" s="17"/>
      <c r="C24" s="17"/>
      <c r="D24" s="17">
        <v>112</v>
      </c>
      <c r="E24" s="18">
        <v>1103</v>
      </c>
      <c r="F24" s="11">
        <f>J24+N24+R24+V24</f>
        <v>0</v>
      </c>
      <c r="G24" s="19"/>
      <c r="H24" s="19"/>
      <c r="I24" s="19"/>
      <c r="J24" s="12">
        <f>SUM(G24:I24)</f>
        <v>0</v>
      </c>
      <c r="K24" s="19"/>
      <c r="L24" s="19"/>
      <c r="M24" s="19"/>
      <c r="N24" s="12">
        <f>SUM(K24:M24)</f>
        <v>0</v>
      </c>
      <c r="O24" s="19"/>
      <c r="P24" s="19"/>
      <c r="Q24" s="19"/>
      <c r="R24" s="12">
        <f>SUM(O24:Q24)</f>
        <v>0</v>
      </c>
      <c r="S24" s="19"/>
      <c r="T24" s="19"/>
      <c r="U24" s="19"/>
      <c r="V24" s="12">
        <f>SUM(S24:U24)</f>
        <v>0</v>
      </c>
    </row>
    <row r="25" spans="1:25" s="6" customFormat="1">
      <c r="A25" s="21" t="s">
        <v>47</v>
      </c>
      <c r="B25" s="17"/>
      <c r="C25" s="17"/>
      <c r="D25" s="17">
        <v>112</v>
      </c>
      <c r="E25" s="18">
        <v>1104</v>
      </c>
      <c r="F25" s="11">
        <f>J25+N25+R25+V25</f>
        <v>1.3</v>
      </c>
      <c r="G25" s="19">
        <v>1.3</v>
      </c>
      <c r="H25" s="19"/>
      <c r="I25" s="19"/>
      <c r="J25" s="12">
        <f>SUM(G25:I25)</f>
        <v>1.3</v>
      </c>
      <c r="K25" s="19"/>
      <c r="L25" s="19"/>
      <c r="M25" s="19"/>
      <c r="N25" s="12">
        <f>SUM(K25:M25)</f>
        <v>0</v>
      </c>
      <c r="O25" s="19"/>
      <c r="P25" s="19"/>
      <c r="Q25" s="19"/>
      <c r="R25" s="12">
        <f>SUM(O25:Q25)</f>
        <v>0</v>
      </c>
      <c r="S25" s="19"/>
      <c r="T25" s="19"/>
      <c r="U25" s="19"/>
      <c r="V25" s="12">
        <f>SUM(S25:U25)</f>
        <v>0</v>
      </c>
    </row>
    <row r="26" spans="1:25" s="6" customFormat="1">
      <c r="A26" s="21" t="s">
        <v>48</v>
      </c>
      <c r="B26" s="17"/>
      <c r="C26" s="17"/>
      <c r="D26" s="17">
        <v>112</v>
      </c>
      <c r="E26" s="18">
        <v>1124</v>
      </c>
      <c r="F26" s="11">
        <f>J26+N26+R26+V26</f>
        <v>0</v>
      </c>
      <c r="G26" s="19"/>
      <c r="H26" s="19"/>
      <c r="I26" s="19"/>
      <c r="J26" s="12">
        <f>SUM(G26:I26)</f>
        <v>0</v>
      </c>
      <c r="K26" s="19"/>
      <c r="L26" s="19"/>
      <c r="M26" s="19"/>
      <c r="N26" s="12">
        <f>SUM(K26:M26)</f>
        <v>0</v>
      </c>
      <c r="O26" s="19"/>
      <c r="P26" s="19"/>
      <c r="Q26" s="19"/>
      <c r="R26" s="12">
        <f>SUM(O26:Q26)</f>
        <v>0</v>
      </c>
      <c r="S26" s="19"/>
      <c r="T26" s="19"/>
      <c r="U26" s="19"/>
      <c r="V26" s="12">
        <f>SUM(S26:U26)</f>
        <v>0</v>
      </c>
    </row>
    <row r="27" spans="1:25" s="6" customFormat="1">
      <c r="A27" s="14" t="s">
        <v>49</v>
      </c>
      <c r="B27" s="15"/>
      <c r="C27" s="15"/>
      <c r="D27" s="15"/>
      <c r="E27" s="9">
        <v>220</v>
      </c>
      <c r="F27" s="11">
        <f>F28+F29+F32+F39+F40+F45</f>
        <v>1506.0100000000004</v>
      </c>
      <c r="G27" s="16">
        <f t="shared" ref="G27:V27" si="3">G28+G29+G32+G39+G40+G45</f>
        <v>187.11999999999998</v>
      </c>
      <c r="H27" s="16">
        <f t="shared" si="3"/>
        <v>125.52</v>
      </c>
      <c r="I27" s="16">
        <f t="shared" si="3"/>
        <v>125.52</v>
      </c>
      <c r="J27" s="12">
        <f t="shared" si="3"/>
        <v>438.16</v>
      </c>
      <c r="K27" s="16">
        <f t="shared" si="3"/>
        <v>140.11999999999998</v>
      </c>
      <c r="L27" s="16">
        <f t="shared" si="3"/>
        <v>125.52</v>
      </c>
      <c r="M27" s="16">
        <f t="shared" si="3"/>
        <v>125.52</v>
      </c>
      <c r="N27" s="12">
        <f t="shared" si="3"/>
        <v>391.16</v>
      </c>
      <c r="O27" s="16">
        <f t="shared" si="3"/>
        <v>107.75</v>
      </c>
      <c r="P27" s="16">
        <f t="shared" si="3"/>
        <v>104.65</v>
      </c>
      <c r="Q27" s="16">
        <f t="shared" si="3"/>
        <v>130.75</v>
      </c>
      <c r="R27" s="12">
        <f t="shared" si="3"/>
        <v>343.15000000000009</v>
      </c>
      <c r="S27" s="16">
        <f t="shared" si="3"/>
        <v>124.25000000000001</v>
      </c>
      <c r="T27" s="16">
        <f t="shared" si="3"/>
        <v>209.29000000000002</v>
      </c>
      <c r="U27" s="16">
        <f t="shared" si="3"/>
        <v>0</v>
      </c>
      <c r="V27" s="12">
        <f t="shared" si="3"/>
        <v>333.54</v>
      </c>
    </row>
    <row r="28" spans="1:25" s="6" customFormat="1">
      <c r="A28" s="22" t="s">
        <v>50</v>
      </c>
      <c r="B28" s="17"/>
      <c r="C28" s="17"/>
      <c r="D28" s="17">
        <v>244</v>
      </c>
      <c r="E28" s="23">
        <v>221</v>
      </c>
      <c r="F28" s="11">
        <f>J28+N28+R28+V28</f>
        <v>12.5</v>
      </c>
      <c r="G28" s="19">
        <v>3.1</v>
      </c>
      <c r="H28" s="19"/>
      <c r="I28" s="19"/>
      <c r="J28" s="12">
        <f>SUM(G28:I28)</f>
        <v>3.1</v>
      </c>
      <c r="K28" s="19">
        <v>3.1</v>
      </c>
      <c r="L28" s="19"/>
      <c r="M28" s="19"/>
      <c r="N28" s="12">
        <f>SUM(K28:M28)</f>
        <v>3.1</v>
      </c>
      <c r="O28" s="19">
        <v>3.1</v>
      </c>
      <c r="P28" s="19"/>
      <c r="Q28" s="19"/>
      <c r="R28" s="12">
        <f>SUM(O28:Q28)</f>
        <v>3.1</v>
      </c>
      <c r="S28" s="19">
        <v>3.2</v>
      </c>
      <c r="T28" s="19"/>
      <c r="U28" s="19"/>
      <c r="V28" s="12">
        <f>SUM(S28:U28)</f>
        <v>3.2</v>
      </c>
    </row>
    <row r="29" spans="1:25" s="6" customFormat="1">
      <c r="A29" s="14" t="s">
        <v>51</v>
      </c>
      <c r="B29" s="15"/>
      <c r="C29" s="15"/>
      <c r="D29" s="15"/>
      <c r="E29" s="9">
        <v>222</v>
      </c>
      <c r="F29" s="11">
        <f t="shared" ref="F29:V29" si="4">F30+F31</f>
        <v>2</v>
      </c>
      <c r="G29" s="16">
        <f t="shared" si="4"/>
        <v>2</v>
      </c>
      <c r="H29" s="16">
        <f t="shared" si="4"/>
        <v>0</v>
      </c>
      <c r="I29" s="16">
        <f t="shared" si="4"/>
        <v>0</v>
      </c>
      <c r="J29" s="12">
        <f t="shared" si="4"/>
        <v>2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2">
        <f t="shared" si="4"/>
        <v>0</v>
      </c>
      <c r="O29" s="16">
        <f t="shared" si="4"/>
        <v>0</v>
      </c>
      <c r="P29" s="16">
        <f t="shared" si="4"/>
        <v>0</v>
      </c>
      <c r="Q29" s="16">
        <f t="shared" si="4"/>
        <v>0</v>
      </c>
      <c r="R29" s="12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2">
        <f t="shared" si="4"/>
        <v>0</v>
      </c>
    </row>
    <row r="30" spans="1:25" s="6" customFormat="1">
      <c r="A30" s="21" t="s">
        <v>52</v>
      </c>
      <c r="B30" s="17"/>
      <c r="C30" s="17"/>
      <c r="D30" s="17">
        <v>112</v>
      </c>
      <c r="E30" s="18">
        <v>1104</v>
      </c>
      <c r="F30" s="11">
        <f>J30+N30+R30+V30</f>
        <v>2</v>
      </c>
      <c r="G30" s="19">
        <v>2</v>
      </c>
      <c r="H30" s="19"/>
      <c r="I30" s="19"/>
      <c r="J30" s="12">
        <f>SUM(G30:I30)</f>
        <v>2</v>
      </c>
      <c r="K30" s="19"/>
      <c r="L30" s="19"/>
      <c r="M30" s="19"/>
      <c r="N30" s="12">
        <f>SUM(K30:M30)</f>
        <v>0</v>
      </c>
      <c r="O30" s="19"/>
      <c r="P30" s="19"/>
      <c r="Q30" s="19"/>
      <c r="R30" s="12">
        <f>SUM(O30:Q30)</f>
        <v>0</v>
      </c>
      <c r="S30" s="19"/>
      <c r="T30" s="19"/>
      <c r="U30" s="19"/>
      <c r="V30" s="12">
        <f>SUM(S30:U30)</f>
        <v>0</v>
      </c>
    </row>
    <row r="31" spans="1:25" s="6" customFormat="1">
      <c r="A31" s="21" t="s">
        <v>53</v>
      </c>
      <c r="B31" s="17"/>
      <c r="C31" s="17"/>
      <c r="D31" s="17">
        <v>112</v>
      </c>
      <c r="E31" s="18">
        <v>1125</v>
      </c>
      <c r="F31" s="11">
        <f>J31+N31+R31+V31</f>
        <v>0</v>
      </c>
      <c r="G31" s="19"/>
      <c r="H31" s="19"/>
      <c r="I31" s="19"/>
      <c r="J31" s="12">
        <f>SUM(G31:I31)</f>
        <v>0</v>
      </c>
      <c r="K31" s="19"/>
      <c r="L31" s="19"/>
      <c r="M31" s="19"/>
      <c r="N31" s="12">
        <f>SUM(K31:M31)</f>
        <v>0</v>
      </c>
      <c r="O31" s="19"/>
      <c r="P31" s="19"/>
      <c r="Q31" s="19"/>
      <c r="R31" s="12">
        <f>SUM(O31:Q31)</f>
        <v>0</v>
      </c>
      <c r="S31" s="19"/>
      <c r="T31" s="19"/>
      <c r="U31" s="19"/>
      <c r="V31" s="12">
        <f>SUM(S31:U31)</f>
        <v>0</v>
      </c>
    </row>
    <row r="32" spans="1:25" s="6" customFormat="1">
      <c r="A32" s="14" t="s">
        <v>54</v>
      </c>
      <c r="B32" s="15"/>
      <c r="C32" s="15"/>
      <c r="D32" s="15"/>
      <c r="E32" s="9">
        <v>223</v>
      </c>
      <c r="F32" s="11">
        <f t="shared" ref="F32:V32" si="5">F33+F34+F35+F36+F37+F38</f>
        <v>1426.9100000000003</v>
      </c>
      <c r="G32" s="16">
        <f t="shared" si="5"/>
        <v>137.51999999999998</v>
      </c>
      <c r="H32" s="16">
        <f t="shared" si="5"/>
        <v>125.52</v>
      </c>
      <c r="I32" s="16">
        <f t="shared" si="5"/>
        <v>125.52</v>
      </c>
      <c r="J32" s="12">
        <f t="shared" si="5"/>
        <v>388.56</v>
      </c>
      <c r="K32" s="16">
        <f t="shared" si="5"/>
        <v>137.01999999999998</v>
      </c>
      <c r="L32" s="16">
        <f t="shared" si="5"/>
        <v>125.52</v>
      </c>
      <c r="M32" s="16">
        <f t="shared" si="5"/>
        <v>125.52</v>
      </c>
      <c r="N32" s="12">
        <f t="shared" si="5"/>
        <v>388.06</v>
      </c>
      <c r="O32" s="16">
        <f t="shared" si="5"/>
        <v>104.65</v>
      </c>
      <c r="P32" s="16">
        <f t="shared" si="5"/>
        <v>104.65</v>
      </c>
      <c r="Q32" s="16">
        <f t="shared" si="5"/>
        <v>110.65</v>
      </c>
      <c r="R32" s="12">
        <f t="shared" si="5"/>
        <v>319.95000000000005</v>
      </c>
      <c r="S32" s="16">
        <f t="shared" si="5"/>
        <v>121.05000000000001</v>
      </c>
      <c r="T32" s="16">
        <f t="shared" si="5"/>
        <v>209.29000000000002</v>
      </c>
      <c r="U32" s="16">
        <f t="shared" si="5"/>
        <v>0</v>
      </c>
      <c r="V32" s="12">
        <f t="shared" si="5"/>
        <v>330.34000000000003</v>
      </c>
    </row>
    <row r="33" spans="1:22" s="6" customFormat="1">
      <c r="A33" s="17" t="s">
        <v>55</v>
      </c>
      <c r="B33" s="17"/>
      <c r="C33" s="17"/>
      <c r="D33" s="17">
        <v>244</v>
      </c>
      <c r="E33" s="18" t="s">
        <v>56</v>
      </c>
      <c r="F33" s="11">
        <f t="shared" ref="F33:F39" si="6">J33+N33+R33+V33</f>
        <v>1381.0100000000002</v>
      </c>
      <c r="G33" s="19">
        <v>125.52</v>
      </c>
      <c r="H33" s="19">
        <v>125.52</v>
      </c>
      <c r="I33" s="19">
        <v>125.52</v>
      </c>
      <c r="J33" s="12">
        <f t="shared" ref="J33:J39" si="7">SUM(G33:I33)</f>
        <v>376.56</v>
      </c>
      <c r="K33" s="19">
        <v>125.52</v>
      </c>
      <c r="L33" s="19">
        <v>125.52</v>
      </c>
      <c r="M33" s="19">
        <v>125.52</v>
      </c>
      <c r="N33" s="12">
        <f t="shared" ref="N33:N39" si="8">SUM(K33:M33)</f>
        <v>376.56</v>
      </c>
      <c r="O33" s="19">
        <v>104.65</v>
      </c>
      <c r="P33" s="19">
        <v>104.65</v>
      </c>
      <c r="Q33" s="19">
        <v>104.65</v>
      </c>
      <c r="R33" s="12">
        <f t="shared" ref="R33:R39" si="9">SUM(O33:Q33)</f>
        <v>313.95000000000005</v>
      </c>
      <c r="S33" s="19">
        <v>104.65</v>
      </c>
      <c r="T33" s="19">
        <f>104.65+104.64</f>
        <v>209.29000000000002</v>
      </c>
      <c r="U33" s="19"/>
      <c r="V33" s="12">
        <f t="shared" ref="V33:V39" si="10">SUM(S33:U33)</f>
        <v>313.94000000000005</v>
      </c>
    </row>
    <row r="34" spans="1:22" s="6" customFormat="1">
      <c r="A34" s="17" t="s">
        <v>57</v>
      </c>
      <c r="B34" s="17"/>
      <c r="C34" s="17"/>
      <c r="D34" s="17">
        <v>244</v>
      </c>
      <c r="E34" s="18">
        <v>1108</v>
      </c>
      <c r="F34" s="11">
        <f t="shared" si="6"/>
        <v>0</v>
      </c>
      <c r="G34" s="19"/>
      <c r="H34" s="19"/>
      <c r="I34" s="19"/>
      <c r="J34" s="12">
        <f t="shared" si="7"/>
        <v>0</v>
      </c>
      <c r="K34" s="19"/>
      <c r="L34" s="19"/>
      <c r="M34" s="19"/>
      <c r="N34" s="12">
        <f t="shared" si="8"/>
        <v>0</v>
      </c>
      <c r="O34" s="19"/>
      <c r="P34" s="19"/>
      <c r="Q34" s="19"/>
      <c r="R34" s="12">
        <f t="shared" si="9"/>
        <v>0</v>
      </c>
      <c r="S34" s="19"/>
      <c r="T34" s="19"/>
      <c r="U34" s="19"/>
      <c r="V34" s="12">
        <f t="shared" si="10"/>
        <v>0</v>
      </c>
    </row>
    <row r="35" spans="1:22" s="6" customFormat="1">
      <c r="A35" s="17" t="s">
        <v>58</v>
      </c>
      <c r="B35" s="17"/>
      <c r="C35" s="17"/>
      <c r="D35" s="17">
        <v>244</v>
      </c>
      <c r="E35" s="18">
        <v>1109</v>
      </c>
      <c r="F35" s="11">
        <f t="shared" si="6"/>
        <v>39.9</v>
      </c>
      <c r="G35" s="19">
        <v>10</v>
      </c>
      <c r="H35" s="19"/>
      <c r="I35" s="19"/>
      <c r="J35" s="12">
        <f t="shared" si="7"/>
        <v>10</v>
      </c>
      <c r="K35" s="19">
        <v>10</v>
      </c>
      <c r="L35" s="19"/>
      <c r="M35" s="19"/>
      <c r="N35" s="12">
        <f t="shared" si="8"/>
        <v>10</v>
      </c>
      <c r="O35" s="19"/>
      <c r="P35" s="19"/>
      <c r="Q35" s="19">
        <v>5</v>
      </c>
      <c r="R35" s="12">
        <f t="shared" si="9"/>
        <v>5</v>
      </c>
      <c r="S35" s="19">
        <v>14.9</v>
      </c>
      <c r="T35" s="19"/>
      <c r="U35" s="19"/>
      <c r="V35" s="12">
        <f t="shared" si="10"/>
        <v>14.9</v>
      </c>
    </row>
    <row r="36" spans="1:22" s="6" customFormat="1">
      <c r="A36" s="17" t="s">
        <v>59</v>
      </c>
      <c r="B36" s="17"/>
      <c r="C36" s="17"/>
      <c r="D36" s="17">
        <v>244</v>
      </c>
      <c r="E36" s="18">
        <v>1110</v>
      </c>
      <c r="F36" s="11">
        <f t="shared" si="6"/>
        <v>6</v>
      </c>
      <c r="G36" s="19">
        <v>2</v>
      </c>
      <c r="H36" s="19"/>
      <c r="I36" s="19"/>
      <c r="J36" s="12">
        <f t="shared" si="7"/>
        <v>2</v>
      </c>
      <c r="K36" s="19">
        <v>1.5</v>
      </c>
      <c r="L36" s="19"/>
      <c r="M36" s="19"/>
      <c r="N36" s="12">
        <f t="shared" si="8"/>
        <v>1.5</v>
      </c>
      <c r="O36" s="19"/>
      <c r="P36" s="19"/>
      <c r="Q36" s="19">
        <v>1</v>
      </c>
      <c r="R36" s="12">
        <f t="shared" si="9"/>
        <v>1</v>
      </c>
      <c r="S36" s="19">
        <v>1.5</v>
      </c>
      <c r="T36" s="19"/>
      <c r="U36" s="19"/>
      <c r="V36" s="12">
        <f t="shared" si="10"/>
        <v>1.5</v>
      </c>
    </row>
    <row r="37" spans="1:22" s="6" customFormat="1">
      <c r="A37" s="17" t="s">
        <v>60</v>
      </c>
      <c r="B37" s="17"/>
      <c r="C37" s="17"/>
      <c r="D37" s="17">
        <v>244</v>
      </c>
      <c r="E37" s="18">
        <v>1126</v>
      </c>
      <c r="F37" s="11">
        <f t="shared" si="6"/>
        <v>0</v>
      </c>
      <c r="G37" s="19"/>
      <c r="H37" s="19"/>
      <c r="I37" s="19"/>
      <c r="J37" s="12">
        <f t="shared" si="7"/>
        <v>0</v>
      </c>
      <c r="K37" s="19"/>
      <c r="L37" s="19"/>
      <c r="M37" s="19"/>
      <c r="N37" s="12">
        <f t="shared" si="8"/>
        <v>0</v>
      </c>
      <c r="O37" s="19"/>
      <c r="P37" s="19"/>
      <c r="Q37" s="19"/>
      <c r="R37" s="12">
        <f t="shared" si="9"/>
        <v>0</v>
      </c>
      <c r="S37" s="19"/>
      <c r="T37" s="19"/>
      <c r="U37" s="19"/>
      <c r="V37" s="12">
        <f t="shared" si="10"/>
        <v>0</v>
      </c>
    </row>
    <row r="38" spans="1:22" s="6" customFormat="1">
      <c r="A38" s="17" t="s">
        <v>61</v>
      </c>
      <c r="B38" s="17"/>
      <c r="C38" s="17"/>
      <c r="D38" s="17">
        <v>244</v>
      </c>
      <c r="E38" s="18">
        <v>1127</v>
      </c>
      <c r="F38" s="11">
        <f t="shared" si="6"/>
        <v>0</v>
      </c>
      <c r="G38" s="19"/>
      <c r="H38" s="19"/>
      <c r="I38" s="19"/>
      <c r="J38" s="12">
        <f t="shared" si="7"/>
        <v>0</v>
      </c>
      <c r="K38" s="19"/>
      <c r="L38" s="19"/>
      <c r="M38" s="19"/>
      <c r="N38" s="12">
        <f t="shared" si="8"/>
        <v>0</v>
      </c>
      <c r="O38" s="19"/>
      <c r="P38" s="19"/>
      <c r="Q38" s="19"/>
      <c r="R38" s="12">
        <f t="shared" si="9"/>
        <v>0</v>
      </c>
      <c r="S38" s="19"/>
      <c r="T38" s="19"/>
      <c r="U38" s="19"/>
      <c r="V38" s="12">
        <f t="shared" si="10"/>
        <v>0</v>
      </c>
    </row>
    <row r="39" spans="1:22" s="6" customFormat="1">
      <c r="A39" s="22" t="s">
        <v>62</v>
      </c>
      <c r="B39" s="17"/>
      <c r="C39" s="17"/>
      <c r="D39" s="17"/>
      <c r="E39" s="23">
        <v>224</v>
      </c>
      <c r="F39" s="11">
        <f t="shared" si="6"/>
        <v>0</v>
      </c>
      <c r="G39" s="19"/>
      <c r="H39" s="19"/>
      <c r="I39" s="19"/>
      <c r="J39" s="12">
        <f t="shared" si="7"/>
        <v>0</v>
      </c>
      <c r="K39" s="19"/>
      <c r="L39" s="19"/>
      <c r="M39" s="19"/>
      <c r="N39" s="12">
        <f t="shared" si="8"/>
        <v>0</v>
      </c>
      <c r="O39" s="19"/>
      <c r="P39" s="19"/>
      <c r="Q39" s="19"/>
      <c r="R39" s="12">
        <f t="shared" si="9"/>
        <v>0</v>
      </c>
      <c r="S39" s="19"/>
      <c r="T39" s="19"/>
      <c r="U39" s="19"/>
      <c r="V39" s="12">
        <f t="shared" si="10"/>
        <v>0</v>
      </c>
    </row>
    <row r="40" spans="1:22" s="6" customFormat="1">
      <c r="A40" s="14" t="s">
        <v>63</v>
      </c>
      <c r="B40" s="15"/>
      <c r="C40" s="15"/>
      <c r="D40" s="15"/>
      <c r="E40" s="9">
        <v>225</v>
      </c>
      <c r="F40" s="11">
        <f t="shared" ref="F40:V40" si="11">F41+F42+F43+F44</f>
        <v>19.7</v>
      </c>
      <c r="G40" s="16">
        <f t="shared" si="11"/>
        <v>19.7</v>
      </c>
      <c r="H40" s="16">
        <f t="shared" si="11"/>
        <v>0</v>
      </c>
      <c r="I40" s="16">
        <f t="shared" si="11"/>
        <v>0</v>
      </c>
      <c r="J40" s="12">
        <f t="shared" si="11"/>
        <v>19.7</v>
      </c>
      <c r="K40" s="16">
        <f t="shared" si="11"/>
        <v>0</v>
      </c>
      <c r="L40" s="16">
        <f t="shared" si="11"/>
        <v>0</v>
      </c>
      <c r="M40" s="16">
        <f t="shared" si="11"/>
        <v>0</v>
      </c>
      <c r="N40" s="12">
        <f t="shared" si="11"/>
        <v>0</v>
      </c>
      <c r="O40" s="16">
        <f t="shared" si="11"/>
        <v>0</v>
      </c>
      <c r="P40" s="16">
        <f t="shared" si="11"/>
        <v>0</v>
      </c>
      <c r="Q40" s="16">
        <f t="shared" si="11"/>
        <v>0</v>
      </c>
      <c r="R40" s="12">
        <f t="shared" si="11"/>
        <v>0</v>
      </c>
      <c r="S40" s="16">
        <f t="shared" si="11"/>
        <v>0</v>
      </c>
      <c r="T40" s="16">
        <f t="shared" si="11"/>
        <v>0</v>
      </c>
      <c r="U40" s="16">
        <f t="shared" si="11"/>
        <v>0</v>
      </c>
      <c r="V40" s="12">
        <f t="shared" si="11"/>
        <v>0</v>
      </c>
    </row>
    <row r="41" spans="1:22" s="6" customFormat="1">
      <c r="A41" s="17" t="s">
        <v>64</v>
      </c>
      <c r="B41" s="17"/>
      <c r="C41" s="17"/>
      <c r="D41" s="17">
        <v>244</v>
      </c>
      <c r="E41" s="18">
        <v>1111</v>
      </c>
      <c r="F41" s="11">
        <f>J41+N41+R41+V41</f>
        <v>19.7</v>
      </c>
      <c r="G41" s="19">
        <v>19.7</v>
      </c>
      <c r="H41" s="19"/>
      <c r="I41" s="19"/>
      <c r="J41" s="12">
        <f>SUM(G41:I41)</f>
        <v>19.7</v>
      </c>
      <c r="K41" s="19"/>
      <c r="L41" s="19"/>
      <c r="M41" s="19"/>
      <c r="N41" s="12">
        <f>SUM(K41:M41)</f>
        <v>0</v>
      </c>
      <c r="O41" s="19"/>
      <c r="P41" s="19"/>
      <c r="Q41" s="19"/>
      <c r="R41" s="12">
        <f>SUM(O41:Q41)</f>
        <v>0</v>
      </c>
      <c r="S41" s="19"/>
      <c r="T41" s="19"/>
      <c r="U41" s="19"/>
      <c r="V41" s="12">
        <f>SUM(S41:U41)</f>
        <v>0</v>
      </c>
    </row>
    <row r="42" spans="1:22" s="6" customFormat="1" ht="25.5">
      <c r="A42" s="24" t="s">
        <v>65</v>
      </c>
      <c r="B42" s="17"/>
      <c r="C42" s="17"/>
      <c r="D42" s="17">
        <v>244</v>
      </c>
      <c r="E42" s="18">
        <v>1105</v>
      </c>
      <c r="F42" s="11">
        <f>J42+N42+R42+V42</f>
        <v>0</v>
      </c>
      <c r="G42" s="19"/>
      <c r="H42" s="19"/>
      <c r="I42" s="19"/>
      <c r="J42" s="12">
        <f>SUM(G42:I42)</f>
        <v>0</v>
      </c>
      <c r="K42" s="19"/>
      <c r="L42" s="19"/>
      <c r="M42" s="19"/>
      <c r="N42" s="12">
        <f>SUM(K42:M42)</f>
        <v>0</v>
      </c>
      <c r="O42" s="19"/>
      <c r="P42" s="19"/>
      <c r="Q42" s="19"/>
      <c r="R42" s="12">
        <f>SUM(O42:Q42)</f>
        <v>0</v>
      </c>
      <c r="S42" s="19"/>
      <c r="T42" s="19"/>
      <c r="U42" s="19"/>
      <c r="V42" s="12">
        <f>SUM(S42:U42)</f>
        <v>0</v>
      </c>
    </row>
    <row r="43" spans="1:22" s="6" customFormat="1">
      <c r="A43" s="21" t="s">
        <v>66</v>
      </c>
      <c r="B43" s="17"/>
      <c r="C43" s="17"/>
      <c r="D43" s="17">
        <v>244</v>
      </c>
      <c r="E43" s="18">
        <v>1106</v>
      </c>
      <c r="F43" s="11">
        <f>J43+N43+R43+V43</f>
        <v>0</v>
      </c>
      <c r="G43" s="19"/>
      <c r="H43" s="19"/>
      <c r="I43" s="19"/>
      <c r="J43" s="12">
        <f>SUM(G43:I43)</f>
        <v>0</v>
      </c>
      <c r="K43" s="19"/>
      <c r="L43" s="19"/>
      <c r="M43" s="19"/>
      <c r="N43" s="12">
        <f>SUM(K43:M43)</f>
        <v>0</v>
      </c>
      <c r="O43" s="19"/>
      <c r="P43" s="19"/>
      <c r="Q43" s="19"/>
      <c r="R43" s="12">
        <f>SUM(O43:Q43)</f>
        <v>0</v>
      </c>
      <c r="S43" s="19"/>
      <c r="T43" s="19"/>
      <c r="U43" s="19"/>
      <c r="V43" s="12">
        <f>SUM(S43:U43)</f>
        <v>0</v>
      </c>
    </row>
    <row r="44" spans="1:22" s="6" customFormat="1">
      <c r="A44" s="21" t="s">
        <v>67</v>
      </c>
      <c r="B44" s="17"/>
      <c r="C44" s="17"/>
      <c r="D44" s="17">
        <v>244</v>
      </c>
      <c r="E44" s="18">
        <v>1129</v>
      </c>
      <c r="F44" s="11">
        <f>J44+N44+R44+V44</f>
        <v>0</v>
      </c>
      <c r="G44" s="19"/>
      <c r="H44" s="19"/>
      <c r="I44" s="19"/>
      <c r="J44" s="12">
        <f>SUM(G44:I44)</f>
        <v>0</v>
      </c>
      <c r="K44" s="19"/>
      <c r="L44" s="19"/>
      <c r="M44" s="19"/>
      <c r="N44" s="12">
        <f>SUM(K44:M44)</f>
        <v>0</v>
      </c>
      <c r="O44" s="19"/>
      <c r="P44" s="19"/>
      <c r="Q44" s="19"/>
      <c r="R44" s="12">
        <f>SUM(O44:Q44)</f>
        <v>0</v>
      </c>
      <c r="S44" s="19"/>
      <c r="T44" s="19"/>
      <c r="U44" s="19"/>
      <c r="V44" s="12">
        <f>SUM(S44:U44)</f>
        <v>0</v>
      </c>
    </row>
    <row r="45" spans="1:22" s="6" customFormat="1">
      <c r="A45" s="14" t="s">
        <v>68</v>
      </c>
      <c r="B45" s="15"/>
      <c r="C45" s="15"/>
      <c r="D45" s="15"/>
      <c r="E45" s="9">
        <v>226</v>
      </c>
      <c r="F45" s="11">
        <f t="shared" ref="F45:V45" si="12">F46+F47+F51+F48+F52+F49+F50</f>
        <v>44.9</v>
      </c>
      <c r="G45" s="16">
        <f t="shared" si="12"/>
        <v>24.8</v>
      </c>
      <c r="H45" s="16">
        <f t="shared" si="12"/>
        <v>0</v>
      </c>
      <c r="I45" s="16">
        <f t="shared" si="12"/>
        <v>0</v>
      </c>
      <c r="J45" s="12">
        <f t="shared" si="12"/>
        <v>24.8</v>
      </c>
      <c r="K45" s="16">
        <f t="shared" si="12"/>
        <v>0</v>
      </c>
      <c r="L45" s="16">
        <f t="shared" si="12"/>
        <v>0</v>
      </c>
      <c r="M45" s="16">
        <f t="shared" si="12"/>
        <v>0</v>
      </c>
      <c r="N45" s="12">
        <f t="shared" si="12"/>
        <v>0</v>
      </c>
      <c r="O45" s="16">
        <f t="shared" si="12"/>
        <v>0</v>
      </c>
      <c r="P45" s="16">
        <f t="shared" si="12"/>
        <v>0</v>
      </c>
      <c r="Q45" s="16">
        <f t="shared" si="12"/>
        <v>20.100000000000001</v>
      </c>
      <c r="R45" s="12">
        <f t="shared" si="12"/>
        <v>20.100000000000001</v>
      </c>
      <c r="S45" s="16">
        <f t="shared" si="12"/>
        <v>0</v>
      </c>
      <c r="T45" s="16">
        <f t="shared" si="12"/>
        <v>0</v>
      </c>
      <c r="U45" s="16">
        <f t="shared" si="12"/>
        <v>0</v>
      </c>
      <c r="V45" s="12">
        <f t="shared" si="12"/>
        <v>0</v>
      </c>
    </row>
    <row r="46" spans="1:22" s="6" customFormat="1">
      <c r="A46" s="21" t="s">
        <v>69</v>
      </c>
      <c r="B46" s="17"/>
      <c r="C46" s="17"/>
      <c r="D46" s="17">
        <v>244</v>
      </c>
      <c r="E46" s="18">
        <v>1104</v>
      </c>
      <c r="F46" s="11">
        <f t="shared" ref="F46:F53" si="13">J46+N46+R46+V46</f>
        <v>0.4</v>
      </c>
      <c r="G46" s="19">
        <v>0.4</v>
      </c>
      <c r="H46" s="19"/>
      <c r="I46" s="19"/>
      <c r="J46" s="12">
        <f t="shared" ref="J46:J53" si="14">SUM(G46:I46)</f>
        <v>0.4</v>
      </c>
      <c r="K46" s="19"/>
      <c r="L46" s="19"/>
      <c r="M46" s="19"/>
      <c r="N46" s="12">
        <f t="shared" ref="N46:N53" si="15">SUM(K46:M46)</f>
        <v>0</v>
      </c>
      <c r="O46" s="19"/>
      <c r="P46" s="19"/>
      <c r="Q46" s="19"/>
      <c r="R46" s="12">
        <f t="shared" ref="R46:R53" si="16">SUM(O46:Q46)</f>
        <v>0</v>
      </c>
      <c r="S46" s="19"/>
      <c r="T46" s="19"/>
      <c r="U46" s="19"/>
      <c r="V46" s="12">
        <f t="shared" ref="V46:V53" si="17">SUM(S46:U46)</f>
        <v>0</v>
      </c>
    </row>
    <row r="47" spans="1:22" s="6" customFormat="1" ht="25.5">
      <c r="A47" s="24" t="s">
        <v>70</v>
      </c>
      <c r="B47" s="17"/>
      <c r="C47" s="17"/>
      <c r="D47" s="17">
        <v>244</v>
      </c>
      <c r="E47" s="18">
        <v>1133</v>
      </c>
      <c r="F47" s="11">
        <f t="shared" si="13"/>
        <v>0</v>
      </c>
      <c r="G47" s="19"/>
      <c r="H47" s="19"/>
      <c r="I47" s="19"/>
      <c r="J47" s="12">
        <f t="shared" si="14"/>
        <v>0</v>
      </c>
      <c r="K47" s="19"/>
      <c r="L47" s="19"/>
      <c r="M47" s="19"/>
      <c r="N47" s="12">
        <f t="shared" si="15"/>
        <v>0</v>
      </c>
      <c r="O47" s="19"/>
      <c r="P47" s="19"/>
      <c r="Q47" s="19"/>
      <c r="R47" s="12">
        <f t="shared" si="16"/>
        <v>0</v>
      </c>
      <c r="S47" s="19"/>
      <c r="T47" s="19"/>
      <c r="U47" s="19"/>
      <c r="V47" s="12">
        <f t="shared" si="17"/>
        <v>0</v>
      </c>
    </row>
    <row r="48" spans="1:22" s="6" customFormat="1">
      <c r="A48" s="21" t="s">
        <v>71</v>
      </c>
      <c r="B48" s="17"/>
      <c r="C48" s="17"/>
      <c r="D48" s="17">
        <v>244</v>
      </c>
      <c r="E48" s="18">
        <v>1135</v>
      </c>
      <c r="F48" s="11">
        <f t="shared" si="13"/>
        <v>0</v>
      </c>
      <c r="G48" s="19"/>
      <c r="H48" s="19"/>
      <c r="I48" s="19"/>
      <c r="J48" s="12">
        <f t="shared" si="14"/>
        <v>0</v>
      </c>
      <c r="K48" s="19"/>
      <c r="L48" s="19"/>
      <c r="M48" s="19"/>
      <c r="N48" s="12">
        <f t="shared" si="15"/>
        <v>0</v>
      </c>
      <c r="O48" s="19"/>
      <c r="P48" s="19"/>
      <c r="Q48" s="19"/>
      <c r="R48" s="12">
        <f t="shared" si="16"/>
        <v>0</v>
      </c>
      <c r="S48" s="19"/>
      <c r="T48" s="19"/>
      <c r="U48" s="19"/>
      <c r="V48" s="12">
        <f t="shared" si="17"/>
        <v>0</v>
      </c>
    </row>
    <row r="49" spans="1:22" s="6" customFormat="1">
      <c r="A49" s="21" t="s">
        <v>72</v>
      </c>
      <c r="B49" s="17"/>
      <c r="C49" s="17"/>
      <c r="D49" s="17">
        <v>242</v>
      </c>
      <c r="E49" s="18">
        <v>1136</v>
      </c>
      <c r="F49" s="11">
        <f t="shared" si="13"/>
        <v>2.2999999999999998</v>
      </c>
      <c r="G49" s="19">
        <v>2.2999999999999998</v>
      </c>
      <c r="H49" s="19"/>
      <c r="I49" s="19"/>
      <c r="J49" s="12">
        <f t="shared" si="14"/>
        <v>2.2999999999999998</v>
      </c>
      <c r="K49" s="19"/>
      <c r="L49" s="19"/>
      <c r="M49" s="19"/>
      <c r="N49" s="12">
        <f t="shared" si="15"/>
        <v>0</v>
      </c>
      <c r="O49" s="19"/>
      <c r="P49" s="19"/>
      <c r="Q49" s="19"/>
      <c r="R49" s="12">
        <f t="shared" si="16"/>
        <v>0</v>
      </c>
      <c r="S49" s="19"/>
      <c r="T49" s="19"/>
      <c r="U49" s="19"/>
      <c r="V49" s="12">
        <f t="shared" si="17"/>
        <v>0</v>
      </c>
    </row>
    <row r="50" spans="1:22" s="6" customFormat="1">
      <c r="A50" s="21" t="s">
        <v>73</v>
      </c>
      <c r="B50" s="17"/>
      <c r="C50" s="17"/>
      <c r="D50" s="17">
        <v>244</v>
      </c>
      <c r="E50" s="18">
        <v>1137</v>
      </c>
      <c r="F50" s="11">
        <f t="shared" si="13"/>
        <v>2</v>
      </c>
      <c r="G50" s="19">
        <v>2</v>
      </c>
      <c r="H50" s="19"/>
      <c r="I50" s="19"/>
      <c r="J50" s="12">
        <f t="shared" si="14"/>
        <v>2</v>
      </c>
      <c r="K50" s="19"/>
      <c r="L50" s="19"/>
      <c r="M50" s="19"/>
      <c r="N50" s="12">
        <f t="shared" si="15"/>
        <v>0</v>
      </c>
      <c r="O50" s="19"/>
      <c r="P50" s="19"/>
      <c r="Q50" s="19"/>
      <c r="R50" s="12">
        <f t="shared" si="16"/>
        <v>0</v>
      </c>
      <c r="S50" s="19"/>
      <c r="T50" s="19"/>
      <c r="U50" s="19"/>
      <c r="V50" s="12">
        <f t="shared" si="17"/>
        <v>0</v>
      </c>
    </row>
    <row r="51" spans="1:22" s="6" customFormat="1">
      <c r="A51" s="21" t="s">
        <v>74</v>
      </c>
      <c r="B51" s="17"/>
      <c r="C51" s="17"/>
      <c r="D51" s="17">
        <v>244</v>
      </c>
      <c r="E51" s="18">
        <v>1139</v>
      </c>
      <c r="F51" s="11">
        <f t="shared" si="13"/>
        <v>0</v>
      </c>
      <c r="G51" s="19"/>
      <c r="H51" s="19"/>
      <c r="I51" s="19"/>
      <c r="J51" s="12">
        <f t="shared" si="14"/>
        <v>0</v>
      </c>
      <c r="K51" s="19"/>
      <c r="L51" s="19"/>
      <c r="M51" s="19"/>
      <c r="N51" s="12">
        <f t="shared" si="15"/>
        <v>0</v>
      </c>
      <c r="O51" s="19"/>
      <c r="P51" s="19"/>
      <c r="Q51" s="19"/>
      <c r="R51" s="12">
        <f t="shared" si="16"/>
        <v>0</v>
      </c>
      <c r="S51" s="19"/>
      <c r="T51" s="19"/>
      <c r="U51" s="19"/>
      <c r="V51" s="12">
        <f t="shared" si="17"/>
        <v>0</v>
      </c>
    </row>
    <row r="52" spans="1:22" s="6" customFormat="1">
      <c r="A52" s="21" t="s">
        <v>68</v>
      </c>
      <c r="B52" s="17"/>
      <c r="C52" s="17"/>
      <c r="D52" s="17">
        <v>244</v>
      </c>
      <c r="E52" s="18">
        <v>1140</v>
      </c>
      <c r="F52" s="11">
        <f t="shared" si="13"/>
        <v>40.200000000000003</v>
      </c>
      <c r="G52" s="19">
        <v>20.100000000000001</v>
      </c>
      <c r="H52" s="19"/>
      <c r="I52" s="19"/>
      <c r="J52" s="12">
        <f t="shared" si="14"/>
        <v>20.100000000000001</v>
      </c>
      <c r="K52" s="19"/>
      <c r="L52" s="19"/>
      <c r="M52" s="19"/>
      <c r="N52" s="12">
        <f t="shared" si="15"/>
        <v>0</v>
      </c>
      <c r="O52" s="19"/>
      <c r="P52" s="19"/>
      <c r="Q52" s="19">
        <v>20.100000000000001</v>
      </c>
      <c r="R52" s="12">
        <f t="shared" si="16"/>
        <v>20.100000000000001</v>
      </c>
      <c r="S52" s="19"/>
      <c r="T52" s="19"/>
      <c r="U52" s="19"/>
      <c r="V52" s="12">
        <f t="shared" si="17"/>
        <v>0</v>
      </c>
    </row>
    <row r="53" spans="1:22" s="6" customFormat="1">
      <c r="A53" s="25" t="s">
        <v>75</v>
      </c>
      <c r="B53" s="17"/>
      <c r="C53" s="17"/>
      <c r="D53" s="17"/>
      <c r="E53" s="23">
        <v>231</v>
      </c>
      <c r="F53" s="11">
        <f t="shared" si="13"/>
        <v>0</v>
      </c>
      <c r="G53" s="19"/>
      <c r="H53" s="19"/>
      <c r="I53" s="19"/>
      <c r="J53" s="12">
        <f t="shared" si="14"/>
        <v>0</v>
      </c>
      <c r="K53" s="19"/>
      <c r="L53" s="19"/>
      <c r="M53" s="19"/>
      <c r="N53" s="12">
        <f t="shared" si="15"/>
        <v>0</v>
      </c>
      <c r="O53" s="19"/>
      <c r="P53" s="19"/>
      <c r="Q53" s="19"/>
      <c r="R53" s="12">
        <f t="shared" si="16"/>
        <v>0</v>
      </c>
      <c r="S53" s="19"/>
      <c r="T53" s="19"/>
      <c r="U53" s="19"/>
      <c r="V53" s="12">
        <f t="shared" si="17"/>
        <v>0</v>
      </c>
    </row>
    <row r="54" spans="1:22" s="6" customFormat="1" ht="25.5">
      <c r="A54" s="26" t="s">
        <v>76</v>
      </c>
      <c r="B54" s="15"/>
      <c r="C54" s="15"/>
      <c r="D54" s="15"/>
      <c r="E54" s="9">
        <v>240</v>
      </c>
      <c r="F54" s="11">
        <f t="shared" ref="F54:V54" si="18">F55+F56</f>
        <v>0</v>
      </c>
      <c r="G54" s="16">
        <f t="shared" si="18"/>
        <v>0</v>
      </c>
      <c r="H54" s="16">
        <f t="shared" si="18"/>
        <v>0</v>
      </c>
      <c r="I54" s="16">
        <f t="shared" si="18"/>
        <v>0</v>
      </c>
      <c r="J54" s="12">
        <f t="shared" si="18"/>
        <v>0</v>
      </c>
      <c r="K54" s="16">
        <f t="shared" si="18"/>
        <v>0</v>
      </c>
      <c r="L54" s="16">
        <f t="shared" si="18"/>
        <v>0</v>
      </c>
      <c r="M54" s="16">
        <f t="shared" si="18"/>
        <v>0</v>
      </c>
      <c r="N54" s="12">
        <f t="shared" si="18"/>
        <v>0</v>
      </c>
      <c r="O54" s="16">
        <f t="shared" si="18"/>
        <v>0</v>
      </c>
      <c r="P54" s="16">
        <f t="shared" si="18"/>
        <v>0</v>
      </c>
      <c r="Q54" s="16">
        <f t="shared" si="18"/>
        <v>0</v>
      </c>
      <c r="R54" s="12">
        <f t="shared" si="18"/>
        <v>0</v>
      </c>
      <c r="S54" s="16">
        <f t="shared" si="18"/>
        <v>0</v>
      </c>
      <c r="T54" s="16">
        <f t="shared" si="18"/>
        <v>0</v>
      </c>
      <c r="U54" s="16">
        <f t="shared" si="18"/>
        <v>0</v>
      </c>
      <c r="V54" s="12">
        <f t="shared" si="18"/>
        <v>0</v>
      </c>
    </row>
    <row r="55" spans="1:22" s="6" customFormat="1" ht="25.5">
      <c r="A55" s="24" t="s">
        <v>77</v>
      </c>
      <c r="B55" s="17"/>
      <c r="C55" s="17"/>
      <c r="D55" s="17"/>
      <c r="E55" s="18">
        <v>241</v>
      </c>
      <c r="F55" s="11">
        <f>J55+N55+R55+V55</f>
        <v>0</v>
      </c>
      <c r="G55" s="19"/>
      <c r="H55" s="19"/>
      <c r="I55" s="19"/>
      <c r="J55" s="12">
        <f>SUM(G55:I55)</f>
        <v>0</v>
      </c>
      <c r="K55" s="19"/>
      <c r="L55" s="19"/>
      <c r="M55" s="19"/>
      <c r="N55" s="12">
        <f>SUM(K55:M55)</f>
        <v>0</v>
      </c>
      <c r="O55" s="19"/>
      <c r="P55" s="19"/>
      <c r="Q55" s="19"/>
      <c r="R55" s="12">
        <f>SUM(O55:Q55)</f>
        <v>0</v>
      </c>
      <c r="S55" s="19"/>
      <c r="T55" s="19"/>
      <c r="U55" s="19"/>
      <c r="V55" s="12">
        <f>SUM(S55:U55)</f>
        <v>0</v>
      </c>
    </row>
    <row r="56" spans="1:22" s="6" customFormat="1" ht="25.5">
      <c r="A56" s="24" t="s">
        <v>78</v>
      </c>
      <c r="B56" s="17"/>
      <c r="C56" s="17"/>
      <c r="D56" s="17"/>
      <c r="E56" s="18">
        <v>242</v>
      </c>
      <c r="F56" s="11">
        <f>J56+N56+R56+V56</f>
        <v>0</v>
      </c>
      <c r="G56" s="19"/>
      <c r="H56" s="19"/>
      <c r="I56" s="19"/>
      <c r="J56" s="12">
        <f>SUM(G56:I56)</f>
        <v>0</v>
      </c>
      <c r="K56" s="19"/>
      <c r="L56" s="19"/>
      <c r="M56" s="19"/>
      <c r="N56" s="12">
        <f>SUM(K56:M56)</f>
        <v>0</v>
      </c>
      <c r="O56" s="19"/>
      <c r="P56" s="19"/>
      <c r="Q56" s="19"/>
      <c r="R56" s="12">
        <f>SUM(O56:Q56)</f>
        <v>0</v>
      </c>
      <c r="S56" s="19"/>
      <c r="T56" s="19"/>
      <c r="U56" s="19"/>
      <c r="V56" s="12">
        <f>SUM(S56:U56)</f>
        <v>0</v>
      </c>
    </row>
    <row r="57" spans="1:22" s="6" customFormat="1" ht="25.5">
      <c r="A57" s="27" t="s">
        <v>78</v>
      </c>
      <c r="B57" s="15"/>
      <c r="C57" s="15"/>
      <c r="D57" s="15"/>
      <c r="E57" s="9">
        <v>250</v>
      </c>
      <c r="F57" s="11">
        <f t="shared" ref="F57:V57" si="19">F58</f>
        <v>0</v>
      </c>
      <c r="G57" s="16">
        <f t="shared" si="19"/>
        <v>0</v>
      </c>
      <c r="H57" s="16">
        <f t="shared" si="19"/>
        <v>0</v>
      </c>
      <c r="I57" s="16">
        <f t="shared" si="19"/>
        <v>0</v>
      </c>
      <c r="J57" s="12">
        <f t="shared" si="19"/>
        <v>0</v>
      </c>
      <c r="K57" s="16">
        <f t="shared" si="19"/>
        <v>0</v>
      </c>
      <c r="L57" s="16">
        <f t="shared" si="19"/>
        <v>0</v>
      </c>
      <c r="M57" s="16">
        <f t="shared" si="19"/>
        <v>0</v>
      </c>
      <c r="N57" s="12">
        <f t="shared" si="19"/>
        <v>0</v>
      </c>
      <c r="O57" s="16">
        <f t="shared" si="19"/>
        <v>0</v>
      </c>
      <c r="P57" s="16">
        <f t="shared" si="19"/>
        <v>0</v>
      </c>
      <c r="Q57" s="16">
        <f t="shared" si="19"/>
        <v>0</v>
      </c>
      <c r="R57" s="12">
        <f t="shared" si="19"/>
        <v>0</v>
      </c>
      <c r="S57" s="16">
        <f t="shared" si="19"/>
        <v>0</v>
      </c>
      <c r="T57" s="16">
        <f t="shared" si="19"/>
        <v>0</v>
      </c>
      <c r="U57" s="16">
        <f t="shared" si="19"/>
        <v>0</v>
      </c>
      <c r="V57" s="12">
        <f t="shared" si="19"/>
        <v>0</v>
      </c>
    </row>
    <row r="58" spans="1:22" s="6" customFormat="1">
      <c r="A58" s="17" t="s">
        <v>79</v>
      </c>
      <c r="B58" s="17"/>
      <c r="C58" s="17"/>
      <c r="D58" s="17"/>
      <c r="E58" s="18">
        <v>251</v>
      </c>
      <c r="F58" s="11">
        <f>J58+N58+R58+V58</f>
        <v>0</v>
      </c>
      <c r="G58" s="19"/>
      <c r="H58" s="19"/>
      <c r="I58" s="19"/>
      <c r="J58" s="12">
        <f>SUM(G58:I58)</f>
        <v>0</v>
      </c>
      <c r="K58" s="19"/>
      <c r="L58" s="19"/>
      <c r="M58" s="19"/>
      <c r="N58" s="12">
        <f>SUM(K58:M58)</f>
        <v>0</v>
      </c>
      <c r="O58" s="19"/>
      <c r="P58" s="19"/>
      <c r="Q58" s="19"/>
      <c r="R58" s="12">
        <f>SUM(O58:Q58)</f>
        <v>0</v>
      </c>
      <c r="S58" s="19"/>
      <c r="T58" s="19"/>
      <c r="U58" s="19"/>
      <c r="V58" s="12">
        <f>SUM(S58:U58)</f>
        <v>0</v>
      </c>
    </row>
    <row r="59" spans="1:22" s="6" customFormat="1">
      <c r="A59" s="14" t="s">
        <v>80</v>
      </c>
      <c r="B59" s="15"/>
      <c r="C59" s="15"/>
      <c r="D59" s="15"/>
      <c r="E59" s="9">
        <v>260</v>
      </c>
      <c r="F59" s="11">
        <f t="shared" ref="F59:V59" si="20">F60+F66</f>
        <v>0</v>
      </c>
      <c r="G59" s="16">
        <f t="shared" si="20"/>
        <v>0</v>
      </c>
      <c r="H59" s="16">
        <f t="shared" si="20"/>
        <v>0</v>
      </c>
      <c r="I59" s="16">
        <f t="shared" si="20"/>
        <v>0</v>
      </c>
      <c r="J59" s="12">
        <f t="shared" si="20"/>
        <v>0</v>
      </c>
      <c r="K59" s="16">
        <f t="shared" si="20"/>
        <v>0</v>
      </c>
      <c r="L59" s="16">
        <f t="shared" si="20"/>
        <v>0</v>
      </c>
      <c r="M59" s="16">
        <f t="shared" si="20"/>
        <v>0</v>
      </c>
      <c r="N59" s="12">
        <f t="shared" si="20"/>
        <v>0</v>
      </c>
      <c r="O59" s="16">
        <f t="shared" si="20"/>
        <v>0</v>
      </c>
      <c r="P59" s="16">
        <f t="shared" si="20"/>
        <v>0</v>
      </c>
      <c r="Q59" s="16">
        <f t="shared" si="20"/>
        <v>0</v>
      </c>
      <c r="R59" s="12">
        <f t="shared" si="20"/>
        <v>0</v>
      </c>
      <c r="S59" s="16">
        <f t="shared" si="20"/>
        <v>0</v>
      </c>
      <c r="T59" s="16">
        <f t="shared" si="20"/>
        <v>0</v>
      </c>
      <c r="U59" s="16">
        <f t="shared" si="20"/>
        <v>0</v>
      </c>
      <c r="V59" s="12">
        <f t="shared" si="20"/>
        <v>0</v>
      </c>
    </row>
    <row r="60" spans="1:22" s="6" customFormat="1">
      <c r="A60" s="14" t="s">
        <v>81</v>
      </c>
      <c r="B60" s="15"/>
      <c r="C60" s="15"/>
      <c r="D60" s="15"/>
      <c r="E60" s="9">
        <v>262</v>
      </c>
      <c r="F60" s="11">
        <f t="shared" ref="F60:V60" si="21">F61+F62+F63+F64+F65</f>
        <v>0</v>
      </c>
      <c r="G60" s="16">
        <f t="shared" si="21"/>
        <v>0</v>
      </c>
      <c r="H60" s="16">
        <f t="shared" si="21"/>
        <v>0</v>
      </c>
      <c r="I60" s="16">
        <f t="shared" si="21"/>
        <v>0</v>
      </c>
      <c r="J60" s="12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0</v>
      </c>
      <c r="N60" s="12">
        <f t="shared" si="21"/>
        <v>0</v>
      </c>
      <c r="O60" s="16">
        <f t="shared" si="21"/>
        <v>0</v>
      </c>
      <c r="P60" s="16">
        <f t="shared" si="21"/>
        <v>0</v>
      </c>
      <c r="Q60" s="16">
        <f t="shared" si="21"/>
        <v>0</v>
      </c>
      <c r="R60" s="12">
        <f t="shared" si="21"/>
        <v>0</v>
      </c>
      <c r="S60" s="16">
        <f t="shared" si="21"/>
        <v>0</v>
      </c>
      <c r="T60" s="16">
        <f t="shared" si="21"/>
        <v>0</v>
      </c>
      <c r="U60" s="16">
        <f t="shared" si="21"/>
        <v>0</v>
      </c>
      <c r="V60" s="12">
        <f t="shared" si="21"/>
        <v>0</v>
      </c>
    </row>
    <row r="61" spans="1:22" s="6" customFormat="1">
      <c r="A61" s="17" t="s">
        <v>82</v>
      </c>
      <c r="B61" s="17"/>
      <c r="C61" s="17"/>
      <c r="D61" s="17"/>
      <c r="E61" s="18">
        <v>1113</v>
      </c>
      <c r="F61" s="11">
        <f>J61+N61+R61+V61</f>
        <v>0</v>
      </c>
      <c r="G61" s="19"/>
      <c r="H61" s="19"/>
      <c r="I61" s="19"/>
      <c r="J61" s="12">
        <f>SUM(G61:I61)</f>
        <v>0</v>
      </c>
      <c r="K61" s="19"/>
      <c r="L61" s="19"/>
      <c r="M61" s="19"/>
      <c r="N61" s="12">
        <f>SUM(K61:M61)</f>
        <v>0</v>
      </c>
      <c r="O61" s="19"/>
      <c r="P61" s="19"/>
      <c r="Q61" s="19"/>
      <c r="R61" s="12">
        <f>SUM(O61:Q61)</f>
        <v>0</v>
      </c>
      <c r="S61" s="19"/>
      <c r="T61" s="19"/>
      <c r="U61" s="19"/>
      <c r="V61" s="12">
        <f>SUM(S61:U61)</f>
        <v>0</v>
      </c>
    </row>
    <row r="62" spans="1:22" s="6" customFormat="1">
      <c r="A62" s="17" t="s">
        <v>83</v>
      </c>
      <c r="B62" s="22"/>
      <c r="C62" s="17"/>
      <c r="D62" s="17"/>
      <c r="E62" s="18">
        <v>1114</v>
      </c>
      <c r="F62" s="11">
        <f>J62+N62+R62+V62</f>
        <v>0</v>
      </c>
      <c r="G62" s="19"/>
      <c r="H62" s="19"/>
      <c r="I62" s="19"/>
      <c r="J62" s="12">
        <f>SUM(G62:I62)</f>
        <v>0</v>
      </c>
      <c r="K62" s="19"/>
      <c r="L62" s="19"/>
      <c r="M62" s="19"/>
      <c r="N62" s="12">
        <f>SUM(K62:M62)</f>
        <v>0</v>
      </c>
      <c r="O62" s="19"/>
      <c r="P62" s="19"/>
      <c r="Q62" s="19"/>
      <c r="R62" s="12">
        <f>SUM(O62:Q62)</f>
        <v>0</v>
      </c>
      <c r="S62" s="19"/>
      <c r="T62" s="19"/>
      <c r="U62" s="19"/>
      <c r="V62" s="12">
        <f>SUM(S62:U62)</f>
        <v>0</v>
      </c>
    </row>
    <row r="63" spans="1:22" s="6" customFormat="1">
      <c r="A63" s="17" t="s">
        <v>84</v>
      </c>
      <c r="C63" s="17"/>
      <c r="D63" s="17"/>
      <c r="E63" s="18">
        <v>1115</v>
      </c>
      <c r="F63" s="11">
        <f>J63+N63+R63+V63</f>
        <v>0</v>
      </c>
      <c r="G63" s="19"/>
      <c r="H63" s="19"/>
      <c r="I63" s="19"/>
      <c r="J63" s="12">
        <f>SUM(G63:I63)</f>
        <v>0</v>
      </c>
      <c r="K63" s="19"/>
      <c r="L63" s="19"/>
      <c r="M63" s="19"/>
      <c r="N63" s="12">
        <f>SUM(K63:M63)</f>
        <v>0</v>
      </c>
      <c r="O63" s="19"/>
      <c r="P63" s="19"/>
      <c r="Q63" s="19"/>
      <c r="R63" s="12">
        <f>SUM(O63:Q63)</f>
        <v>0</v>
      </c>
      <c r="S63" s="19"/>
      <c r="T63" s="19"/>
      <c r="U63" s="19"/>
      <c r="V63" s="12">
        <f>SUM(S63:U63)</f>
        <v>0</v>
      </c>
    </row>
    <row r="64" spans="1:22" s="6" customFormat="1">
      <c r="A64" s="17" t="s">
        <v>85</v>
      </c>
      <c r="B64" s="17"/>
      <c r="C64" s="17"/>
      <c r="D64" s="17"/>
      <c r="E64" s="18">
        <v>1141</v>
      </c>
      <c r="F64" s="11">
        <f>J64+N64+R64+V64</f>
        <v>0</v>
      </c>
      <c r="G64" s="19"/>
      <c r="H64" s="19"/>
      <c r="I64" s="19"/>
      <c r="J64" s="12">
        <f>SUM(G64:I64)</f>
        <v>0</v>
      </c>
      <c r="K64" s="19"/>
      <c r="L64" s="19"/>
      <c r="M64" s="19"/>
      <c r="N64" s="12">
        <f>SUM(K64:M64)</f>
        <v>0</v>
      </c>
      <c r="O64" s="19"/>
      <c r="P64" s="19"/>
      <c r="Q64" s="19"/>
      <c r="R64" s="12">
        <f>SUM(O64:Q64)</f>
        <v>0</v>
      </c>
      <c r="S64" s="19"/>
      <c r="T64" s="19"/>
      <c r="U64" s="19"/>
      <c r="V64" s="12">
        <f>SUM(S64:U64)</f>
        <v>0</v>
      </c>
    </row>
    <row r="65" spans="1:22" s="6" customFormat="1">
      <c r="A65" s="17" t="s">
        <v>86</v>
      </c>
      <c r="B65" s="17"/>
      <c r="C65" s="17"/>
      <c r="D65" s="17"/>
      <c r="E65" s="18">
        <v>1142</v>
      </c>
      <c r="F65" s="11">
        <f>J65+N65+R65+V65</f>
        <v>0</v>
      </c>
      <c r="G65" s="19"/>
      <c r="H65" s="19"/>
      <c r="I65" s="19"/>
      <c r="J65" s="12">
        <f>SUM(G65:I65)</f>
        <v>0</v>
      </c>
      <c r="K65" s="19"/>
      <c r="L65" s="19"/>
      <c r="M65" s="19"/>
      <c r="N65" s="12">
        <f>SUM(K65:M65)</f>
        <v>0</v>
      </c>
      <c r="O65" s="19"/>
      <c r="P65" s="19"/>
      <c r="Q65" s="19"/>
      <c r="R65" s="12">
        <f>SUM(O65:Q65)</f>
        <v>0</v>
      </c>
      <c r="S65" s="19"/>
      <c r="T65" s="19"/>
      <c r="U65" s="19"/>
      <c r="V65" s="12">
        <f>SUM(S65:U65)</f>
        <v>0</v>
      </c>
    </row>
    <row r="66" spans="1:22" s="6" customFormat="1">
      <c r="A66" s="14" t="s">
        <v>87</v>
      </c>
      <c r="B66" s="15"/>
      <c r="C66" s="15"/>
      <c r="D66" s="15"/>
      <c r="E66" s="9">
        <v>263</v>
      </c>
      <c r="F66" s="11">
        <f t="shared" ref="F66:V66" si="22">F67</f>
        <v>0</v>
      </c>
      <c r="G66" s="16">
        <f t="shared" si="22"/>
        <v>0</v>
      </c>
      <c r="H66" s="16">
        <f t="shared" si="22"/>
        <v>0</v>
      </c>
      <c r="I66" s="16">
        <f t="shared" si="22"/>
        <v>0</v>
      </c>
      <c r="J66" s="12">
        <f t="shared" si="22"/>
        <v>0</v>
      </c>
      <c r="K66" s="16">
        <f t="shared" si="22"/>
        <v>0</v>
      </c>
      <c r="L66" s="16">
        <f t="shared" si="22"/>
        <v>0</v>
      </c>
      <c r="M66" s="16">
        <f t="shared" si="22"/>
        <v>0</v>
      </c>
      <c r="N66" s="12">
        <f t="shared" si="22"/>
        <v>0</v>
      </c>
      <c r="O66" s="16">
        <f t="shared" si="22"/>
        <v>0</v>
      </c>
      <c r="P66" s="16">
        <f t="shared" si="22"/>
        <v>0</v>
      </c>
      <c r="Q66" s="16">
        <f t="shared" si="22"/>
        <v>0</v>
      </c>
      <c r="R66" s="12">
        <f t="shared" si="22"/>
        <v>0</v>
      </c>
      <c r="S66" s="16">
        <f t="shared" si="22"/>
        <v>0</v>
      </c>
      <c r="T66" s="16">
        <f t="shared" si="22"/>
        <v>0</v>
      </c>
      <c r="U66" s="16">
        <f t="shared" si="22"/>
        <v>0</v>
      </c>
      <c r="V66" s="12">
        <f t="shared" si="22"/>
        <v>0</v>
      </c>
    </row>
    <row r="67" spans="1:22" s="6" customFormat="1">
      <c r="A67" s="17" t="s">
        <v>88</v>
      </c>
      <c r="B67" s="17"/>
      <c r="C67" s="17"/>
      <c r="D67" s="17"/>
      <c r="E67" s="18"/>
      <c r="F67" s="11">
        <f>J67+N67+R67+V67</f>
        <v>0</v>
      </c>
      <c r="G67" s="19"/>
      <c r="H67" s="19"/>
      <c r="I67" s="19"/>
      <c r="J67" s="12">
        <f>SUM(G67:I67)</f>
        <v>0</v>
      </c>
      <c r="K67" s="19"/>
      <c r="L67" s="19"/>
      <c r="M67" s="19"/>
      <c r="N67" s="12">
        <f>SUM(K67:M67)</f>
        <v>0</v>
      </c>
      <c r="O67" s="19"/>
      <c r="P67" s="19"/>
      <c r="Q67" s="19"/>
      <c r="R67" s="12">
        <f>SUM(O67:Q67)</f>
        <v>0</v>
      </c>
      <c r="S67" s="19"/>
      <c r="T67" s="19"/>
      <c r="U67" s="19"/>
      <c r="V67" s="12">
        <f>SUM(S67:U67)</f>
        <v>0</v>
      </c>
    </row>
    <row r="68" spans="1:22" s="6" customFormat="1">
      <c r="A68" s="14" t="s">
        <v>89</v>
      </c>
      <c r="B68" s="15"/>
      <c r="C68" s="15"/>
      <c r="D68" s="15"/>
      <c r="E68" s="9">
        <v>290</v>
      </c>
      <c r="F68" s="11">
        <f t="shared" ref="F68:V68" si="23">F69+F70+F71+F72+F73+F74+F75</f>
        <v>23.8</v>
      </c>
      <c r="G68" s="16">
        <f t="shared" si="23"/>
        <v>0</v>
      </c>
      <c r="H68" s="16">
        <f t="shared" si="23"/>
        <v>0</v>
      </c>
      <c r="I68" s="16">
        <f t="shared" si="23"/>
        <v>23.8</v>
      </c>
      <c r="J68" s="12">
        <f t="shared" si="23"/>
        <v>23.8</v>
      </c>
      <c r="K68" s="16">
        <f t="shared" si="23"/>
        <v>0</v>
      </c>
      <c r="L68" s="16">
        <f t="shared" si="23"/>
        <v>0</v>
      </c>
      <c r="M68" s="16">
        <f t="shared" si="23"/>
        <v>0</v>
      </c>
      <c r="N68" s="12">
        <f t="shared" si="23"/>
        <v>0</v>
      </c>
      <c r="O68" s="16">
        <f t="shared" si="23"/>
        <v>0</v>
      </c>
      <c r="P68" s="16">
        <f t="shared" si="23"/>
        <v>0</v>
      </c>
      <c r="Q68" s="16">
        <f t="shared" si="23"/>
        <v>0</v>
      </c>
      <c r="R68" s="12">
        <f t="shared" si="23"/>
        <v>0</v>
      </c>
      <c r="S68" s="16">
        <f t="shared" si="23"/>
        <v>0</v>
      </c>
      <c r="T68" s="16">
        <f t="shared" si="23"/>
        <v>0</v>
      </c>
      <c r="U68" s="16">
        <f t="shared" si="23"/>
        <v>0</v>
      </c>
      <c r="V68" s="12">
        <f t="shared" si="23"/>
        <v>0</v>
      </c>
    </row>
    <row r="69" spans="1:22" s="6" customFormat="1" ht="25.5">
      <c r="A69" s="28" t="s">
        <v>90</v>
      </c>
      <c r="B69" s="17"/>
      <c r="C69" s="17"/>
      <c r="D69" s="17"/>
      <c r="E69" s="18">
        <v>1143</v>
      </c>
      <c r="F69" s="11">
        <f t="shared" ref="F69:F75" si="24">J69+N69+R69+V69</f>
        <v>23.8</v>
      </c>
      <c r="G69" s="19"/>
      <c r="H69" s="19"/>
      <c r="I69" s="19">
        <v>23.8</v>
      </c>
      <c r="J69" s="12">
        <f t="shared" ref="J69:J75" si="25">SUM(G69:I69)</f>
        <v>23.8</v>
      </c>
      <c r="K69" s="19"/>
      <c r="L69" s="19"/>
      <c r="M69" s="19"/>
      <c r="N69" s="12">
        <f t="shared" ref="N69:N75" si="26">SUM(K69:M69)</f>
        <v>0</v>
      </c>
      <c r="O69" s="19"/>
      <c r="P69" s="19"/>
      <c r="Q69" s="19"/>
      <c r="R69" s="12">
        <f t="shared" ref="R69:R75" si="27">SUM(O69:Q69)</f>
        <v>0</v>
      </c>
      <c r="S69" s="19"/>
      <c r="T69" s="19"/>
      <c r="U69" s="19"/>
      <c r="V69" s="12">
        <f t="shared" ref="V69:V75" si="28">SUM(S69:U69)</f>
        <v>0</v>
      </c>
    </row>
    <row r="70" spans="1:22" s="6" customFormat="1" ht="25.5">
      <c r="A70" s="28" t="s">
        <v>91</v>
      </c>
      <c r="B70" s="17"/>
      <c r="C70" s="17"/>
      <c r="D70" s="17"/>
      <c r="E70" s="18">
        <v>1144</v>
      </c>
      <c r="F70" s="11">
        <f t="shared" si="24"/>
        <v>0</v>
      </c>
      <c r="G70" s="19"/>
      <c r="H70" s="19"/>
      <c r="I70" s="19"/>
      <c r="J70" s="12">
        <f t="shared" si="25"/>
        <v>0</v>
      </c>
      <c r="K70" s="19"/>
      <c r="L70" s="19"/>
      <c r="M70" s="19"/>
      <c r="N70" s="12">
        <f t="shared" si="26"/>
        <v>0</v>
      </c>
      <c r="O70" s="19"/>
      <c r="P70" s="19"/>
      <c r="Q70" s="19"/>
      <c r="R70" s="12">
        <f t="shared" si="27"/>
        <v>0</v>
      </c>
      <c r="S70" s="19"/>
      <c r="T70" s="19"/>
      <c r="U70" s="19"/>
      <c r="V70" s="12">
        <f t="shared" si="28"/>
        <v>0</v>
      </c>
    </row>
    <row r="71" spans="1:22" s="6" customFormat="1" ht="25.5">
      <c r="A71" s="28" t="s">
        <v>92</v>
      </c>
      <c r="B71" s="17"/>
      <c r="C71" s="17"/>
      <c r="D71" s="17"/>
      <c r="E71" s="18">
        <v>1145</v>
      </c>
      <c r="F71" s="11">
        <f t="shared" si="24"/>
        <v>0</v>
      </c>
      <c r="G71" s="19"/>
      <c r="H71" s="19"/>
      <c r="I71" s="19"/>
      <c r="J71" s="12">
        <f t="shared" si="25"/>
        <v>0</v>
      </c>
      <c r="K71" s="19"/>
      <c r="L71" s="19"/>
      <c r="M71" s="19"/>
      <c r="N71" s="12">
        <f t="shared" si="26"/>
        <v>0</v>
      </c>
      <c r="O71" s="19"/>
      <c r="P71" s="19"/>
      <c r="Q71" s="19"/>
      <c r="R71" s="12">
        <f t="shared" si="27"/>
        <v>0</v>
      </c>
      <c r="S71" s="19"/>
      <c r="T71" s="19"/>
      <c r="U71" s="19"/>
      <c r="V71" s="12">
        <f t="shared" si="28"/>
        <v>0</v>
      </c>
    </row>
    <row r="72" spans="1:22" s="6" customFormat="1">
      <c r="A72" s="17" t="s">
        <v>93</v>
      </c>
      <c r="B72" s="17"/>
      <c r="C72" s="17"/>
      <c r="D72" s="17"/>
      <c r="E72" s="18">
        <v>1147</v>
      </c>
      <c r="F72" s="11">
        <f t="shared" si="24"/>
        <v>0</v>
      </c>
      <c r="G72" s="19"/>
      <c r="H72" s="19"/>
      <c r="I72" s="19"/>
      <c r="J72" s="12">
        <f t="shared" si="25"/>
        <v>0</v>
      </c>
      <c r="K72" s="19"/>
      <c r="L72" s="19"/>
      <c r="M72" s="19"/>
      <c r="N72" s="12">
        <f t="shared" si="26"/>
        <v>0</v>
      </c>
      <c r="O72" s="19"/>
      <c r="P72" s="19"/>
      <c r="Q72" s="19"/>
      <c r="R72" s="12">
        <f t="shared" si="27"/>
        <v>0</v>
      </c>
      <c r="S72" s="19"/>
      <c r="T72" s="19"/>
      <c r="U72" s="19"/>
      <c r="V72" s="12">
        <f t="shared" si="28"/>
        <v>0</v>
      </c>
    </row>
    <row r="73" spans="1:22" s="6" customFormat="1" ht="38.25">
      <c r="A73" s="28" t="s">
        <v>94</v>
      </c>
      <c r="B73" s="17"/>
      <c r="C73" s="17"/>
      <c r="D73" s="17"/>
      <c r="E73" s="18">
        <v>1148</v>
      </c>
      <c r="F73" s="11">
        <f t="shared" si="24"/>
        <v>0</v>
      </c>
      <c r="G73" s="19"/>
      <c r="H73" s="19"/>
      <c r="I73" s="19"/>
      <c r="J73" s="12">
        <f t="shared" si="25"/>
        <v>0</v>
      </c>
      <c r="K73" s="19"/>
      <c r="L73" s="19"/>
      <c r="M73" s="19"/>
      <c r="N73" s="12">
        <f t="shared" si="26"/>
        <v>0</v>
      </c>
      <c r="O73" s="19"/>
      <c r="P73" s="19"/>
      <c r="Q73" s="19"/>
      <c r="R73" s="12">
        <f t="shared" si="27"/>
        <v>0</v>
      </c>
      <c r="S73" s="19"/>
      <c r="T73" s="19"/>
      <c r="U73" s="19"/>
      <c r="V73" s="12">
        <f t="shared" si="28"/>
        <v>0</v>
      </c>
    </row>
    <row r="74" spans="1:22" s="6" customFormat="1" ht="25.5">
      <c r="A74" s="28" t="s">
        <v>95</v>
      </c>
      <c r="B74" s="17"/>
      <c r="C74" s="17"/>
      <c r="D74" s="17"/>
      <c r="E74" s="18">
        <v>1149</v>
      </c>
      <c r="F74" s="11">
        <f t="shared" si="24"/>
        <v>0</v>
      </c>
      <c r="G74" s="19"/>
      <c r="H74" s="19"/>
      <c r="I74" s="19"/>
      <c r="J74" s="12">
        <f t="shared" si="25"/>
        <v>0</v>
      </c>
      <c r="K74" s="19"/>
      <c r="L74" s="19"/>
      <c r="M74" s="19"/>
      <c r="N74" s="12">
        <f t="shared" si="26"/>
        <v>0</v>
      </c>
      <c r="O74" s="19"/>
      <c r="P74" s="19"/>
      <c r="Q74" s="19"/>
      <c r="R74" s="12">
        <f t="shared" si="27"/>
        <v>0</v>
      </c>
      <c r="S74" s="19"/>
      <c r="T74" s="19"/>
      <c r="U74" s="19"/>
      <c r="V74" s="12">
        <f t="shared" si="28"/>
        <v>0</v>
      </c>
    </row>
    <row r="75" spans="1:22" s="6" customFormat="1">
      <c r="A75" s="17" t="s">
        <v>96</v>
      </c>
      <c r="B75" s="17"/>
      <c r="C75" s="17"/>
      <c r="D75" s="17"/>
      <c r="E75" s="18">
        <v>1150</v>
      </c>
      <c r="F75" s="11">
        <f t="shared" si="24"/>
        <v>0</v>
      </c>
      <c r="G75" s="19"/>
      <c r="H75" s="19"/>
      <c r="I75" s="19"/>
      <c r="J75" s="12">
        <f t="shared" si="25"/>
        <v>0</v>
      </c>
      <c r="K75" s="19"/>
      <c r="L75" s="19"/>
      <c r="M75" s="19"/>
      <c r="N75" s="12">
        <f t="shared" si="26"/>
        <v>0</v>
      </c>
      <c r="O75" s="19"/>
      <c r="P75" s="19"/>
      <c r="Q75" s="19"/>
      <c r="R75" s="12">
        <f t="shared" si="27"/>
        <v>0</v>
      </c>
      <c r="S75" s="19"/>
      <c r="T75" s="19"/>
      <c r="U75" s="19"/>
      <c r="V75" s="12">
        <f t="shared" si="28"/>
        <v>0</v>
      </c>
    </row>
    <row r="76" spans="1:22" s="6" customFormat="1">
      <c r="A76" s="14" t="s">
        <v>97</v>
      </c>
      <c r="B76" s="15"/>
      <c r="C76" s="15"/>
      <c r="D76" s="15"/>
      <c r="E76" s="9">
        <v>300</v>
      </c>
      <c r="F76" s="11">
        <f t="shared" ref="F76:V76" si="29">F77+F81</f>
        <v>280.39999999999998</v>
      </c>
      <c r="G76" s="16">
        <f t="shared" si="29"/>
        <v>90.7</v>
      </c>
      <c r="H76" s="16">
        <f t="shared" si="29"/>
        <v>0</v>
      </c>
      <c r="I76" s="16">
        <f t="shared" si="29"/>
        <v>6.7</v>
      </c>
      <c r="J76" s="12">
        <f t="shared" si="29"/>
        <v>97.4</v>
      </c>
      <c r="K76" s="16">
        <f t="shared" si="29"/>
        <v>67.900000000000006</v>
      </c>
      <c r="L76" s="16">
        <f t="shared" si="29"/>
        <v>0</v>
      </c>
      <c r="M76" s="16">
        <f t="shared" si="29"/>
        <v>0</v>
      </c>
      <c r="N76" s="12">
        <f t="shared" si="29"/>
        <v>67.900000000000006</v>
      </c>
      <c r="O76" s="16">
        <f t="shared" si="29"/>
        <v>0</v>
      </c>
      <c r="P76" s="16">
        <f t="shared" si="29"/>
        <v>0</v>
      </c>
      <c r="Q76" s="16">
        <f t="shared" si="29"/>
        <v>25.8</v>
      </c>
      <c r="R76" s="12">
        <f t="shared" si="29"/>
        <v>25.8</v>
      </c>
      <c r="S76" s="16">
        <f t="shared" si="29"/>
        <v>89.3</v>
      </c>
      <c r="T76" s="16">
        <f t="shared" si="29"/>
        <v>0</v>
      </c>
      <c r="U76" s="16">
        <f t="shared" si="29"/>
        <v>0</v>
      </c>
      <c r="V76" s="12">
        <f t="shared" si="29"/>
        <v>89.3</v>
      </c>
    </row>
    <row r="77" spans="1:22" s="6" customFormat="1">
      <c r="A77" s="14" t="s">
        <v>98</v>
      </c>
      <c r="B77" s="15"/>
      <c r="C77" s="15"/>
      <c r="D77" s="15"/>
      <c r="E77" s="9">
        <v>310</v>
      </c>
      <c r="F77" s="11">
        <f t="shared" ref="F77:V77" si="30">F78+F79+F80</f>
        <v>5.7</v>
      </c>
      <c r="G77" s="16">
        <f t="shared" si="30"/>
        <v>0</v>
      </c>
      <c r="H77" s="16">
        <f t="shared" si="30"/>
        <v>0</v>
      </c>
      <c r="I77" s="16">
        <f t="shared" si="30"/>
        <v>0</v>
      </c>
      <c r="J77" s="12">
        <f t="shared" si="30"/>
        <v>0</v>
      </c>
      <c r="K77" s="16">
        <f t="shared" si="30"/>
        <v>5.7</v>
      </c>
      <c r="L77" s="16">
        <f t="shared" si="30"/>
        <v>0</v>
      </c>
      <c r="M77" s="16">
        <f t="shared" si="30"/>
        <v>0</v>
      </c>
      <c r="N77" s="12">
        <f t="shared" si="30"/>
        <v>5.7</v>
      </c>
      <c r="O77" s="16">
        <f t="shared" si="30"/>
        <v>0</v>
      </c>
      <c r="P77" s="16">
        <f t="shared" si="30"/>
        <v>0</v>
      </c>
      <c r="Q77" s="16">
        <f t="shared" si="30"/>
        <v>0</v>
      </c>
      <c r="R77" s="12">
        <f t="shared" si="30"/>
        <v>0</v>
      </c>
      <c r="S77" s="16">
        <f t="shared" si="30"/>
        <v>0</v>
      </c>
      <c r="T77" s="16">
        <f t="shared" si="30"/>
        <v>0</v>
      </c>
      <c r="U77" s="16">
        <f t="shared" si="30"/>
        <v>0</v>
      </c>
      <c r="V77" s="12">
        <f t="shared" si="30"/>
        <v>0</v>
      </c>
    </row>
    <row r="78" spans="1:22" s="6" customFormat="1">
      <c r="A78" s="17" t="s">
        <v>99</v>
      </c>
      <c r="B78" s="17"/>
      <c r="C78" s="17"/>
      <c r="D78" s="17">
        <v>244</v>
      </c>
      <c r="E78" s="18">
        <v>1116</v>
      </c>
      <c r="F78" s="11">
        <f>J78+N78+R78+V78</f>
        <v>0</v>
      </c>
      <c r="G78" s="19"/>
      <c r="H78" s="19"/>
      <c r="I78" s="19"/>
      <c r="J78" s="12">
        <f>SUM(G78:I78)</f>
        <v>0</v>
      </c>
      <c r="K78" s="19"/>
      <c r="L78" s="19"/>
      <c r="M78" s="19"/>
      <c r="N78" s="12">
        <f>SUM(K78:M78)</f>
        <v>0</v>
      </c>
      <c r="O78" s="19"/>
      <c r="P78" s="19"/>
      <c r="Q78" s="19"/>
      <c r="R78" s="12">
        <f>SUM(O78:Q78)</f>
        <v>0</v>
      </c>
      <c r="S78" s="19"/>
      <c r="T78" s="19"/>
      <c r="U78" s="19"/>
      <c r="V78" s="12">
        <f>SUM(S78:U78)</f>
        <v>0</v>
      </c>
    </row>
    <row r="79" spans="1:22" s="6" customFormat="1">
      <c r="A79" s="17" t="s">
        <v>100</v>
      </c>
      <c r="B79" s="28"/>
      <c r="C79" s="28"/>
      <c r="D79" s="28">
        <v>244</v>
      </c>
      <c r="E79" s="18">
        <v>1118</v>
      </c>
      <c r="F79" s="11">
        <f>J79+N79+R79+V79</f>
        <v>0</v>
      </c>
      <c r="G79" s="29"/>
      <c r="H79" s="29"/>
      <c r="I79" s="29"/>
      <c r="J79" s="12">
        <f>SUM(G79:I79)</f>
        <v>0</v>
      </c>
      <c r="K79" s="29"/>
      <c r="L79" s="29"/>
      <c r="M79" s="29"/>
      <c r="N79" s="12">
        <f>SUM(K79:M79)</f>
        <v>0</v>
      </c>
      <c r="O79" s="29"/>
      <c r="P79" s="29"/>
      <c r="Q79" s="29"/>
      <c r="R79" s="12">
        <f>SUM(O79:Q79)</f>
        <v>0</v>
      </c>
      <c r="S79" s="29"/>
      <c r="T79" s="29"/>
      <c r="U79" s="29"/>
      <c r="V79" s="12">
        <f>SUM(S79:U79)</f>
        <v>0</v>
      </c>
    </row>
    <row r="80" spans="1:22" s="6" customFormat="1">
      <c r="A80" s="17" t="s">
        <v>53</v>
      </c>
      <c r="B80" s="28"/>
      <c r="C80" s="28"/>
      <c r="D80" s="28">
        <v>244</v>
      </c>
      <c r="E80" s="18">
        <v>1116</v>
      </c>
      <c r="F80" s="11">
        <f>J80+N80+R80+V80</f>
        <v>5.7</v>
      </c>
      <c r="G80" s="29"/>
      <c r="H80" s="29"/>
      <c r="I80" s="29"/>
      <c r="J80" s="12">
        <f>SUM(G80:I80)</f>
        <v>0</v>
      </c>
      <c r="K80" s="29">
        <v>5.7</v>
      </c>
      <c r="L80" s="29"/>
      <c r="M80" s="29"/>
      <c r="N80" s="12">
        <f>SUM(K80:M80)</f>
        <v>5.7</v>
      </c>
      <c r="O80" s="29"/>
      <c r="P80" s="29"/>
      <c r="Q80" s="29"/>
      <c r="R80" s="12">
        <f>SUM(O80:Q80)</f>
        <v>0</v>
      </c>
      <c r="S80" s="29"/>
      <c r="T80" s="29"/>
      <c r="U80" s="29"/>
      <c r="V80" s="12">
        <f>SUM(S80:U80)</f>
        <v>0</v>
      </c>
    </row>
    <row r="81" spans="1:22" s="6" customFormat="1">
      <c r="A81" s="14" t="s">
        <v>101</v>
      </c>
      <c r="B81" s="27"/>
      <c r="C81" s="27"/>
      <c r="D81" s="27"/>
      <c r="E81" s="9">
        <v>340</v>
      </c>
      <c r="F81" s="30">
        <f t="shared" ref="F81:V81" si="31">F83+F84+F85+F86+F87+F88+F82</f>
        <v>274.7</v>
      </c>
      <c r="G81" s="31">
        <f t="shared" si="31"/>
        <v>90.7</v>
      </c>
      <c r="H81" s="31">
        <f t="shared" si="31"/>
        <v>0</v>
      </c>
      <c r="I81" s="31">
        <f t="shared" si="31"/>
        <v>6.7</v>
      </c>
      <c r="J81" s="30">
        <f t="shared" si="31"/>
        <v>97.4</v>
      </c>
      <c r="K81" s="31">
        <f t="shared" si="31"/>
        <v>62.2</v>
      </c>
      <c r="L81" s="31">
        <f t="shared" si="31"/>
        <v>0</v>
      </c>
      <c r="M81" s="31">
        <f t="shared" si="31"/>
        <v>0</v>
      </c>
      <c r="N81" s="30">
        <f t="shared" si="31"/>
        <v>62.2</v>
      </c>
      <c r="O81" s="31">
        <f t="shared" si="31"/>
        <v>0</v>
      </c>
      <c r="P81" s="31">
        <f t="shared" si="31"/>
        <v>0</v>
      </c>
      <c r="Q81" s="31">
        <f t="shared" si="31"/>
        <v>25.8</v>
      </c>
      <c r="R81" s="30">
        <f t="shared" si="31"/>
        <v>25.8</v>
      </c>
      <c r="S81" s="31">
        <f t="shared" si="31"/>
        <v>89.3</v>
      </c>
      <c r="T81" s="31">
        <f t="shared" si="31"/>
        <v>0</v>
      </c>
      <c r="U81" s="31">
        <f t="shared" si="31"/>
        <v>0</v>
      </c>
      <c r="V81" s="30">
        <f t="shared" si="31"/>
        <v>89.3</v>
      </c>
    </row>
    <row r="82" spans="1:22" s="6" customFormat="1">
      <c r="A82" s="17" t="s">
        <v>102</v>
      </c>
      <c r="B82" s="28"/>
      <c r="C82" s="28"/>
      <c r="D82" s="28">
        <v>244</v>
      </c>
      <c r="E82" s="18">
        <v>1112</v>
      </c>
      <c r="F82" s="11">
        <f t="shared" ref="F82:F88" si="32">J82+N82+R82+V82</f>
        <v>0</v>
      </c>
      <c r="G82" s="29"/>
      <c r="H82" s="29"/>
      <c r="I82" s="29"/>
      <c r="J82" s="12">
        <f t="shared" ref="J82:J88" si="33">SUM(G82:I82)</f>
        <v>0</v>
      </c>
      <c r="K82" s="29"/>
      <c r="L82" s="29"/>
      <c r="M82" s="29"/>
      <c r="N82" s="12">
        <f t="shared" ref="N82:N88" si="34">SUM(K82:M82)</f>
        <v>0</v>
      </c>
      <c r="O82" s="29"/>
      <c r="P82" s="29"/>
      <c r="Q82" s="29"/>
      <c r="R82" s="12">
        <f t="shared" ref="R82:R88" si="35">SUM(O82:Q82)</f>
        <v>0</v>
      </c>
      <c r="S82" s="29"/>
      <c r="T82" s="29"/>
      <c r="U82" s="29"/>
      <c r="V82" s="12">
        <f t="shared" ref="V82:V88" si="36">SUM(S82:U82)</f>
        <v>0</v>
      </c>
    </row>
    <row r="83" spans="1:22" s="6" customFormat="1">
      <c r="A83" s="17" t="s">
        <v>103</v>
      </c>
      <c r="B83" s="28"/>
      <c r="C83" s="28"/>
      <c r="D83" s="28">
        <v>244</v>
      </c>
      <c r="E83" s="18">
        <v>1117</v>
      </c>
      <c r="F83" s="11">
        <f t="shared" si="32"/>
        <v>0</v>
      </c>
      <c r="G83" s="29"/>
      <c r="H83" s="29"/>
      <c r="I83" s="29"/>
      <c r="J83" s="12">
        <f t="shared" si="33"/>
        <v>0</v>
      </c>
      <c r="K83" s="29"/>
      <c r="L83" s="29"/>
      <c r="M83" s="29"/>
      <c r="N83" s="12">
        <f t="shared" si="34"/>
        <v>0</v>
      </c>
      <c r="O83" s="29"/>
      <c r="P83" s="29"/>
      <c r="Q83" s="29"/>
      <c r="R83" s="12">
        <f t="shared" si="35"/>
        <v>0</v>
      </c>
      <c r="S83" s="29"/>
      <c r="T83" s="29"/>
      <c r="U83" s="29"/>
      <c r="V83" s="12">
        <f t="shared" si="36"/>
        <v>0</v>
      </c>
    </row>
    <row r="84" spans="1:22" s="6" customFormat="1">
      <c r="A84" s="17" t="s">
        <v>104</v>
      </c>
      <c r="B84" s="17"/>
      <c r="C84" s="17"/>
      <c r="D84" s="28">
        <v>244</v>
      </c>
      <c r="E84" s="18">
        <v>1119</v>
      </c>
      <c r="F84" s="11">
        <f t="shared" si="32"/>
        <v>1.3</v>
      </c>
      <c r="G84" s="19"/>
      <c r="H84" s="19"/>
      <c r="I84" s="19"/>
      <c r="J84" s="12">
        <f t="shared" si="33"/>
        <v>0</v>
      </c>
      <c r="K84" s="19">
        <v>0.5</v>
      </c>
      <c r="L84" s="19"/>
      <c r="M84" s="19"/>
      <c r="N84" s="12">
        <f t="shared" si="34"/>
        <v>0.5</v>
      </c>
      <c r="O84" s="19"/>
      <c r="P84" s="19"/>
      <c r="Q84" s="19">
        <v>0.8</v>
      </c>
      <c r="R84" s="12">
        <f t="shared" si="35"/>
        <v>0.8</v>
      </c>
      <c r="S84" s="19"/>
      <c r="T84" s="19"/>
      <c r="U84" s="19"/>
      <c r="V84" s="12">
        <f t="shared" si="36"/>
        <v>0</v>
      </c>
    </row>
    <row r="85" spans="1:22" s="6" customFormat="1">
      <c r="A85" s="17" t="s">
        <v>105</v>
      </c>
      <c r="B85" s="17"/>
      <c r="C85" s="17"/>
      <c r="D85" s="28">
        <v>244</v>
      </c>
      <c r="E85" s="18">
        <v>1120</v>
      </c>
      <c r="F85" s="11">
        <f t="shared" si="32"/>
        <v>173</v>
      </c>
      <c r="G85" s="19">
        <v>55</v>
      </c>
      <c r="H85" s="19"/>
      <c r="I85" s="19"/>
      <c r="J85" s="12">
        <f t="shared" si="33"/>
        <v>55</v>
      </c>
      <c r="K85" s="19">
        <v>35</v>
      </c>
      <c r="L85" s="19"/>
      <c r="M85" s="19"/>
      <c r="N85" s="12">
        <f t="shared" si="34"/>
        <v>35</v>
      </c>
      <c r="O85" s="19"/>
      <c r="P85" s="19"/>
      <c r="Q85" s="19">
        <v>25</v>
      </c>
      <c r="R85" s="12">
        <f t="shared" si="35"/>
        <v>25</v>
      </c>
      <c r="S85" s="19">
        <v>58</v>
      </c>
      <c r="T85" s="19"/>
      <c r="U85" s="19"/>
      <c r="V85" s="12">
        <f t="shared" si="36"/>
        <v>58</v>
      </c>
    </row>
    <row r="86" spans="1:22" s="6" customFormat="1">
      <c r="A86" s="17" t="s">
        <v>106</v>
      </c>
      <c r="B86" s="17"/>
      <c r="C86" s="17"/>
      <c r="D86" s="28">
        <v>244</v>
      </c>
      <c r="E86" s="18">
        <v>1121</v>
      </c>
      <c r="F86" s="11">
        <f t="shared" si="32"/>
        <v>76.599999999999994</v>
      </c>
      <c r="G86" s="19">
        <v>30</v>
      </c>
      <c r="H86" s="19"/>
      <c r="I86" s="19"/>
      <c r="J86" s="12">
        <f t="shared" si="33"/>
        <v>30</v>
      </c>
      <c r="K86" s="19">
        <v>21</v>
      </c>
      <c r="L86" s="19"/>
      <c r="M86" s="19"/>
      <c r="N86" s="12">
        <f t="shared" si="34"/>
        <v>21</v>
      </c>
      <c r="O86" s="19"/>
      <c r="P86" s="19"/>
      <c r="Q86" s="19"/>
      <c r="R86" s="12">
        <f t="shared" si="35"/>
        <v>0</v>
      </c>
      <c r="S86" s="19">
        <v>25.6</v>
      </c>
      <c r="T86" s="19"/>
      <c r="U86" s="19"/>
      <c r="V86" s="12">
        <f t="shared" si="36"/>
        <v>25.6</v>
      </c>
    </row>
    <row r="87" spans="1:22" s="6" customFormat="1">
      <c r="A87" s="17" t="s">
        <v>107</v>
      </c>
      <c r="B87" s="17"/>
      <c r="C87" s="17"/>
      <c r="D87" s="28">
        <v>244</v>
      </c>
      <c r="E87" s="18">
        <v>1122</v>
      </c>
      <c r="F87" s="11">
        <f t="shared" si="32"/>
        <v>17.100000000000001</v>
      </c>
      <c r="G87" s="19">
        <v>5.7</v>
      </c>
      <c r="H87" s="19"/>
      <c r="I87" s="19"/>
      <c r="J87" s="12">
        <f t="shared" si="33"/>
        <v>5.7</v>
      </c>
      <c r="K87" s="19">
        <v>5.7</v>
      </c>
      <c r="L87" s="19"/>
      <c r="M87" s="19"/>
      <c r="N87" s="12">
        <f t="shared" si="34"/>
        <v>5.7</v>
      </c>
      <c r="O87" s="19"/>
      <c r="P87" s="19"/>
      <c r="Q87" s="19"/>
      <c r="R87" s="12">
        <f t="shared" si="35"/>
        <v>0</v>
      </c>
      <c r="S87" s="19">
        <v>5.7</v>
      </c>
      <c r="T87" s="19"/>
      <c r="U87" s="19"/>
      <c r="V87" s="12">
        <f t="shared" si="36"/>
        <v>5.7</v>
      </c>
    </row>
    <row r="88" spans="1:22" s="6" customFormat="1">
      <c r="A88" s="17" t="s">
        <v>108</v>
      </c>
      <c r="B88" s="17"/>
      <c r="C88" s="17"/>
      <c r="D88" s="28">
        <v>244</v>
      </c>
      <c r="E88" s="18">
        <v>1123</v>
      </c>
      <c r="F88" s="11">
        <f t="shared" si="32"/>
        <v>6.7</v>
      </c>
      <c r="G88" s="19"/>
      <c r="H88" s="19"/>
      <c r="I88" s="19">
        <v>6.7</v>
      </c>
      <c r="J88" s="12">
        <f t="shared" si="33"/>
        <v>6.7</v>
      </c>
      <c r="K88" s="19"/>
      <c r="L88" s="19"/>
      <c r="M88" s="19"/>
      <c r="N88" s="12">
        <f t="shared" si="34"/>
        <v>0</v>
      </c>
      <c r="O88" s="19"/>
      <c r="P88" s="19"/>
      <c r="Q88" s="19"/>
      <c r="R88" s="12">
        <f t="shared" si="35"/>
        <v>0</v>
      </c>
      <c r="S88" s="19"/>
      <c r="T88" s="19"/>
      <c r="U88" s="19"/>
      <c r="V88" s="12">
        <f t="shared" si="36"/>
        <v>0</v>
      </c>
    </row>
    <row r="90" spans="1:22" ht="15.75">
      <c r="A90" s="32"/>
    </row>
  </sheetData>
  <mergeCells count="17">
    <mergeCell ref="A12:V12"/>
    <mergeCell ref="A1:V1"/>
    <mergeCell ref="A2:V2"/>
    <mergeCell ref="A3:V3"/>
    <mergeCell ref="A4:V4"/>
    <mergeCell ref="A5:V5"/>
    <mergeCell ref="A6:V6"/>
    <mergeCell ref="A7:K7"/>
    <mergeCell ref="A8:V8"/>
    <mergeCell ref="A9:V9"/>
    <mergeCell ref="A10:V10"/>
    <mergeCell ref="A11:V11"/>
    <mergeCell ref="A13:K13"/>
    <mergeCell ref="A15:A16"/>
    <mergeCell ref="B15:E15"/>
    <mergeCell ref="F15:F16"/>
    <mergeCell ref="G15:V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topLeftCell="A7" workbookViewId="0">
      <selection activeCell="F15" sqref="F15"/>
    </sheetView>
  </sheetViews>
  <sheetFormatPr defaultRowHeight="15"/>
  <cols>
    <col min="3" max="3" width="10.7109375" customWidth="1"/>
    <col min="6" max="6" width="13.5703125" customWidth="1"/>
    <col min="7" max="7" width="12.140625" customWidth="1"/>
    <col min="8" max="8" width="11.85546875" customWidth="1"/>
    <col min="9" max="10" width="13.85546875" customWidth="1"/>
    <col min="11" max="11" width="14" customWidth="1"/>
    <col min="13" max="13" width="12.42578125" customWidth="1"/>
    <col min="14" max="14" width="12.5703125" customWidth="1"/>
    <col min="15" max="15" width="11.85546875" customWidth="1"/>
    <col min="16" max="16" width="13" customWidth="1"/>
    <col min="17" max="17" width="11.140625" customWidth="1"/>
    <col min="18" max="18" width="11.42578125" customWidth="1"/>
    <col min="19" max="19" width="10.85546875" customWidth="1"/>
    <col min="21" max="21" width="11.5703125" customWidth="1"/>
    <col min="22" max="22" width="12.28515625" customWidth="1"/>
  </cols>
  <sheetData>
    <row r="1" spans="1:22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>
      <c r="A3" s="43" t="s">
        <v>109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1"/>
      <c r="M4" s="1"/>
      <c r="N4" s="2"/>
      <c r="O4" s="1"/>
      <c r="P4" s="1"/>
      <c r="Q4" s="1"/>
      <c r="R4" s="2"/>
      <c r="S4" s="1"/>
      <c r="T4" s="1"/>
      <c r="U4" s="1"/>
      <c r="V4" s="2"/>
    </row>
    <row r="5" spans="1:2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>
      <c r="A7" s="49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>
      <c r="A8" s="50" t="s">
        <v>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"/>
      <c r="M10" s="1"/>
      <c r="N10" s="2"/>
      <c r="O10" s="1"/>
      <c r="P10" s="1"/>
      <c r="Q10" s="1"/>
      <c r="R10" s="2"/>
      <c r="S10" s="1"/>
      <c r="T10" s="1"/>
      <c r="U10" s="1"/>
      <c r="V10" s="2"/>
    </row>
    <row r="11" spans="1:22">
      <c r="A11" s="3" t="s">
        <v>110</v>
      </c>
      <c r="B11" s="3"/>
      <c r="C11" s="3"/>
      <c r="D11" s="3"/>
      <c r="E11" s="3"/>
      <c r="F11" s="3"/>
      <c r="G11" s="3"/>
      <c r="H11" s="3"/>
      <c r="I11" s="1"/>
      <c r="J11" s="4"/>
      <c r="K11" s="1"/>
      <c r="L11" s="1"/>
      <c r="M11" s="1"/>
      <c r="N11" s="2"/>
      <c r="O11" s="1"/>
      <c r="P11" s="1"/>
      <c r="Q11" s="1"/>
      <c r="R11" s="2"/>
      <c r="S11" s="1"/>
      <c r="T11" s="1"/>
      <c r="U11" s="3" t="s">
        <v>12</v>
      </c>
      <c r="V11" s="5">
        <v>384</v>
      </c>
    </row>
    <row r="12" spans="1:22">
      <c r="A12" s="44" t="s">
        <v>13</v>
      </c>
      <c r="B12" s="44" t="s">
        <v>14</v>
      </c>
      <c r="C12" s="44"/>
      <c r="D12" s="44"/>
      <c r="E12" s="44"/>
      <c r="F12" s="44" t="s">
        <v>15</v>
      </c>
      <c r="G12" s="44" t="s">
        <v>16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63.75">
      <c r="A13" s="44"/>
      <c r="B13" s="7" t="s">
        <v>17</v>
      </c>
      <c r="C13" s="7" t="s">
        <v>18</v>
      </c>
      <c r="D13" s="7" t="s">
        <v>19</v>
      </c>
      <c r="E13" s="7" t="s">
        <v>20</v>
      </c>
      <c r="F13" s="44"/>
      <c r="G13" s="7" t="s">
        <v>21</v>
      </c>
      <c r="H13" s="7" t="s">
        <v>22</v>
      </c>
      <c r="I13" s="7" t="s">
        <v>23</v>
      </c>
      <c r="J13" s="8" t="s">
        <v>24</v>
      </c>
      <c r="K13" s="7" t="s">
        <v>25</v>
      </c>
      <c r="L13" s="7" t="s">
        <v>26</v>
      </c>
      <c r="M13" s="7" t="s">
        <v>27</v>
      </c>
      <c r="N13" s="8" t="s">
        <v>28</v>
      </c>
      <c r="O13" s="7" t="s">
        <v>29</v>
      </c>
      <c r="P13" s="7" t="s">
        <v>30</v>
      </c>
      <c r="Q13" s="7" t="s">
        <v>31</v>
      </c>
      <c r="R13" s="8" t="s">
        <v>32</v>
      </c>
      <c r="S13" s="7" t="s">
        <v>33</v>
      </c>
      <c r="T13" s="7" t="s">
        <v>34</v>
      </c>
      <c r="U13" s="7" t="s">
        <v>35</v>
      </c>
      <c r="V13" s="8" t="s">
        <v>36</v>
      </c>
    </row>
    <row r="14" spans="1:22">
      <c r="A14" s="9"/>
      <c r="B14" s="10" t="s">
        <v>37</v>
      </c>
      <c r="C14" s="10" t="s">
        <v>112</v>
      </c>
      <c r="D14" s="10"/>
      <c r="E14" s="10" t="s">
        <v>39</v>
      </c>
      <c r="F14" s="37">
        <f>F15+F24</f>
        <v>4307511.9950000001</v>
      </c>
      <c r="G14" s="36">
        <f t="shared" ref="G14:V14" si="0">G15+G24+G51+G52+G55+G57+G66+G74</f>
        <v>432606.81</v>
      </c>
      <c r="H14" s="36">
        <f t="shared" si="0"/>
        <v>432606.81</v>
      </c>
      <c r="I14" s="36">
        <f t="shared" si="0"/>
        <v>432606.81</v>
      </c>
      <c r="J14" s="36">
        <f t="shared" si="0"/>
        <v>1297820.43</v>
      </c>
      <c r="K14" s="36">
        <f t="shared" si="0"/>
        <v>859213.62</v>
      </c>
      <c r="L14" s="36">
        <f t="shared" si="0"/>
        <v>6000</v>
      </c>
      <c r="M14" s="36">
        <f t="shared" si="0"/>
        <v>1072517.0249999999</v>
      </c>
      <c r="N14" s="36">
        <f t="shared" si="0"/>
        <v>1937730.645</v>
      </c>
      <c r="O14" s="36">
        <f t="shared" si="0"/>
        <v>6000</v>
      </c>
      <c r="P14" s="36">
        <f t="shared" si="0"/>
        <v>74363.541119999994</v>
      </c>
      <c r="Q14" s="36">
        <f t="shared" si="0"/>
        <v>364243.26887999999</v>
      </c>
      <c r="R14" s="12">
        <f t="shared" si="0"/>
        <v>444606.81</v>
      </c>
      <c r="S14" s="36">
        <f t="shared" si="0"/>
        <v>618954.11</v>
      </c>
      <c r="T14" s="36">
        <f t="shared" si="0"/>
        <v>6000</v>
      </c>
      <c r="U14" s="36">
        <f t="shared" si="0"/>
        <v>2400</v>
      </c>
      <c r="V14" s="36">
        <f t="shared" si="0"/>
        <v>627354.11</v>
      </c>
    </row>
    <row r="15" spans="1:22">
      <c r="A15" s="14" t="s">
        <v>40</v>
      </c>
      <c r="B15" s="15"/>
      <c r="C15" s="15"/>
      <c r="D15" s="15"/>
      <c r="E15" s="9">
        <v>210</v>
      </c>
      <c r="F15" s="37">
        <f t="shared" ref="F15:V15" si="1">F16+F17+F18</f>
        <v>4239111.9950000001</v>
      </c>
      <c r="G15" s="41">
        <f t="shared" si="1"/>
        <v>426606.81</v>
      </c>
      <c r="H15" s="41">
        <f t="shared" si="1"/>
        <v>426606.81</v>
      </c>
      <c r="I15" s="41">
        <f t="shared" si="1"/>
        <v>426606.81</v>
      </c>
      <c r="J15" s="36">
        <f t="shared" si="1"/>
        <v>1279820.43</v>
      </c>
      <c r="K15" s="41">
        <f t="shared" si="1"/>
        <v>853213.62</v>
      </c>
      <c r="L15" s="41">
        <f t="shared" si="1"/>
        <v>0</v>
      </c>
      <c r="M15" s="41">
        <f t="shared" si="1"/>
        <v>1066517.0249999999</v>
      </c>
      <c r="N15" s="36">
        <f t="shared" si="1"/>
        <v>1919730.645</v>
      </c>
      <c r="O15" s="41">
        <f t="shared" si="1"/>
        <v>0</v>
      </c>
      <c r="P15" s="41">
        <f t="shared" si="1"/>
        <v>68363.541119999994</v>
      </c>
      <c r="Q15" s="41">
        <f t="shared" si="1"/>
        <v>358243.26887999999</v>
      </c>
      <c r="R15" s="36">
        <f t="shared" si="1"/>
        <v>426606.81</v>
      </c>
      <c r="S15" s="41">
        <f t="shared" si="1"/>
        <v>612954.11</v>
      </c>
      <c r="T15" s="41">
        <f t="shared" si="1"/>
        <v>0</v>
      </c>
      <c r="U15" s="41">
        <f t="shared" si="1"/>
        <v>0</v>
      </c>
      <c r="V15" s="36">
        <f t="shared" si="1"/>
        <v>612954.11</v>
      </c>
    </row>
    <row r="16" spans="1:22">
      <c r="A16" s="17" t="s">
        <v>41</v>
      </c>
      <c r="B16" s="17"/>
      <c r="C16" s="17"/>
      <c r="D16" s="17">
        <v>111</v>
      </c>
      <c r="E16" s="18">
        <v>211</v>
      </c>
      <c r="F16" s="37">
        <f>J16+N16+R16+V16</f>
        <v>3255852</v>
      </c>
      <c r="G16" s="35">
        <v>327655</v>
      </c>
      <c r="H16" s="35">
        <v>327655</v>
      </c>
      <c r="I16" s="35">
        <v>327655</v>
      </c>
      <c r="J16" s="36">
        <f>SUM(G16:I16)</f>
        <v>982965</v>
      </c>
      <c r="K16" s="35">
        <f>327655*2</f>
        <v>655310</v>
      </c>
      <c r="L16" s="35"/>
      <c r="M16" s="35">
        <f>327655*2.5</f>
        <v>819137.5</v>
      </c>
      <c r="N16" s="36">
        <f>SUM(K16:M16)</f>
        <v>1474447.5</v>
      </c>
      <c r="O16" s="35"/>
      <c r="P16" s="35">
        <v>52506.559999999998</v>
      </c>
      <c r="Q16" s="35">
        <f>327655-52506.56</f>
        <v>275148.44</v>
      </c>
      <c r="R16" s="36">
        <f>SUM(O16:Q16)</f>
        <v>327655</v>
      </c>
      <c r="S16" s="35">
        <v>470784.5</v>
      </c>
      <c r="T16" s="19"/>
      <c r="U16" s="35"/>
      <c r="V16" s="36">
        <f>SUM(S16:U16)</f>
        <v>470784.5</v>
      </c>
    </row>
    <row r="17" spans="1:22">
      <c r="A17" s="17" t="s">
        <v>42</v>
      </c>
      <c r="B17" s="17"/>
      <c r="C17" s="17"/>
      <c r="D17" s="17">
        <v>111</v>
      </c>
      <c r="E17" s="18">
        <v>213</v>
      </c>
      <c r="F17" s="37">
        <f>J17+N17+R17+V17</f>
        <v>983259.995</v>
      </c>
      <c r="G17" s="35">
        <f>G16*30.2%</f>
        <v>98951.81</v>
      </c>
      <c r="H17" s="35">
        <f t="shared" ref="H17:I17" si="2">H16*30.2%</f>
        <v>98951.81</v>
      </c>
      <c r="I17" s="35">
        <f t="shared" si="2"/>
        <v>98951.81</v>
      </c>
      <c r="J17" s="36">
        <f>SUM(G17:I17)</f>
        <v>296855.43</v>
      </c>
      <c r="K17" s="35">
        <f>K16*30.2%</f>
        <v>197903.62</v>
      </c>
      <c r="L17" s="35"/>
      <c r="M17" s="35">
        <f>M16*30.2%</f>
        <v>247379.52499999999</v>
      </c>
      <c r="N17" s="36">
        <f>SUM(K17:M17)</f>
        <v>445283.14500000002</v>
      </c>
      <c r="O17" s="35">
        <f>O16*30.2%</f>
        <v>0</v>
      </c>
      <c r="P17" s="35">
        <f>P16*30.2%</f>
        <v>15856.981119999999</v>
      </c>
      <c r="Q17" s="35">
        <f>Q16*30.2%</f>
        <v>83094.828880000001</v>
      </c>
      <c r="R17" s="36">
        <f>SUM(O17:Q17)</f>
        <v>98951.81</v>
      </c>
      <c r="S17" s="35">
        <v>142169.60999999999</v>
      </c>
      <c r="T17" s="19"/>
      <c r="U17" s="35"/>
      <c r="V17" s="36">
        <f>SUM(S17:U17)</f>
        <v>142169.60999999999</v>
      </c>
    </row>
    <row r="18" spans="1:22">
      <c r="A18" s="14" t="s">
        <v>43</v>
      </c>
      <c r="B18" s="15"/>
      <c r="C18" s="15"/>
      <c r="D18" s="15"/>
      <c r="E18" s="9">
        <v>212</v>
      </c>
      <c r="F18" s="37">
        <f t="shared" ref="F18:V18" si="3">F19+F20+F21+F22+F23</f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36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36">
        <f t="shared" si="3"/>
        <v>0</v>
      </c>
      <c r="O18" s="41">
        <f t="shared" si="3"/>
        <v>0</v>
      </c>
      <c r="P18" s="41">
        <f t="shared" si="3"/>
        <v>0</v>
      </c>
      <c r="Q18" s="41">
        <f t="shared" si="3"/>
        <v>0</v>
      </c>
      <c r="R18" s="36">
        <f t="shared" si="3"/>
        <v>0</v>
      </c>
      <c r="S18" s="41">
        <f t="shared" si="3"/>
        <v>0</v>
      </c>
      <c r="T18" s="41">
        <f t="shared" si="3"/>
        <v>0</v>
      </c>
      <c r="U18" s="41">
        <f t="shared" si="3"/>
        <v>0</v>
      </c>
      <c r="V18" s="36">
        <f t="shared" si="3"/>
        <v>0</v>
      </c>
    </row>
    <row r="19" spans="1:22" hidden="1">
      <c r="A19" s="21" t="s">
        <v>44</v>
      </c>
      <c r="B19" s="17"/>
      <c r="C19" s="17"/>
      <c r="D19" s="34">
        <v>112</v>
      </c>
      <c r="E19" s="18">
        <v>1101</v>
      </c>
      <c r="F19" s="37">
        <f>J19+N19+R19+V19</f>
        <v>0</v>
      </c>
      <c r="G19" s="19"/>
      <c r="H19" s="19"/>
      <c r="I19" s="19"/>
      <c r="J19" s="36">
        <f>SUM(G19:I19)</f>
        <v>0</v>
      </c>
      <c r="K19" s="35"/>
      <c r="L19" s="35"/>
      <c r="M19" s="35"/>
      <c r="N19" s="36">
        <f>SUM(K19:M19)</f>
        <v>0</v>
      </c>
      <c r="O19" s="35"/>
      <c r="P19" s="35"/>
      <c r="Q19" s="35"/>
      <c r="R19" s="36">
        <f>SUM(O19:Q19)</f>
        <v>0</v>
      </c>
      <c r="S19" s="35"/>
      <c r="T19" s="35"/>
      <c r="U19" s="35"/>
      <c r="V19" s="36">
        <f>SUM(S19:U19)</f>
        <v>0</v>
      </c>
    </row>
    <row r="20" spans="1:22" hidden="1">
      <c r="A20" s="21" t="s">
        <v>45</v>
      </c>
      <c r="B20" s="17"/>
      <c r="C20" s="17"/>
      <c r="D20" s="17">
        <v>112</v>
      </c>
      <c r="E20" s="18">
        <v>1102</v>
      </c>
      <c r="F20" s="37">
        <f>J20+N20+R20+V20</f>
        <v>0</v>
      </c>
      <c r="G20" s="19"/>
      <c r="H20" s="19"/>
      <c r="I20" s="19"/>
      <c r="J20" s="36">
        <f>SUM(G20:I20)</f>
        <v>0</v>
      </c>
      <c r="K20" s="35"/>
      <c r="L20" s="35"/>
      <c r="M20" s="35"/>
      <c r="N20" s="36">
        <f>SUM(K20:M20)</f>
        <v>0</v>
      </c>
      <c r="O20" s="35"/>
      <c r="P20" s="35"/>
      <c r="Q20" s="35"/>
      <c r="R20" s="36">
        <f>SUM(O20:Q20)</f>
        <v>0</v>
      </c>
      <c r="S20" s="35"/>
      <c r="T20" s="35"/>
      <c r="U20" s="35"/>
      <c r="V20" s="36">
        <f>SUM(S20:U20)</f>
        <v>0</v>
      </c>
    </row>
    <row r="21" spans="1:22" hidden="1">
      <c r="A21" s="21" t="s">
        <v>46</v>
      </c>
      <c r="B21" s="17"/>
      <c r="C21" s="17"/>
      <c r="D21" s="17">
        <v>112</v>
      </c>
      <c r="E21" s="18">
        <v>1103</v>
      </c>
      <c r="F21" s="37">
        <f>J21+N21+R21+V21</f>
        <v>0</v>
      </c>
      <c r="G21" s="19"/>
      <c r="H21" s="19"/>
      <c r="I21" s="19"/>
      <c r="J21" s="36">
        <f>SUM(G21:I21)</f>
        <v>0</v>
      </c>
      <c r="K21" s="35"/>
      <c r="L21" s="35"/>
      <c r="M21" s="35"/>
      <c r="N21" s="36">
        <f>SUM(K21:M21)</f>
        <v>0</v>
      </c>
      <c r="O21" s="35"/>
      <c r="P21" s="35"/>
      <c r="Q21" s="35"/>
      <c r="R21" s="36">
        <f>SUM(O21:Q21)</f>
        <v>0</v>
      </c>
      <c r="S21" s="35"/>
      <c r="T21" s="35"/>
      <c r="U21" s="35"/>
      <c r="V21" s="36">
        <f>SUM(S21:U21)</f>
        <v>0</v>
      </c>
    </row>
    <row r="22" spans="1:22" hidden="1">
      <c r="A22" s="21" t="s">
        <v>47</v>
      </c>
      <c r="B22" s="17"/>
      <c r="C22" s="17"/>
      <c r="D22" s="17">
        <v>112</v>
      </c>
      <c r="E22" s="18">
        <v>1104</v>
      </c>
      <c r="F22" s="37">
        <f>J22+N22+R22+V22</f>
        <v>0</v>
      </c>
      <c r="G22" s="19"/>
      <c r="H22" s="19"/>
      <c r="I22" s="19"/>
      <c r="J22" s="36">
        <f>SUM(G22:I22)</f>
        <v>0</v>
      </c>
      <c r="K22" s="35"/>
      <c r="L22" s="35"/>
      <c r="M22" s="35"/>
      <c r="N22" s="36">
        <f>SUM(K22:M22)</f>
        <v>0</v>
      </c>
      <c r="O22" s="35"/>
      <c r="P22" s="35"/>
      <c r="Q22" s="35"/>
      <c r="R22" s="36">
        <f>SUM(O22:Q22)</f>
        <v>0</v>
      </c>
      <c r="S22" s="35"/>
      <c r="T22" s="35"/>
      <c r="U22" s="35"/>
      <c r="V22" s="36">
        <f>SUM(S22:U22)</f>
        <v>0</v>
      </c>
    </row>
    <row r="23" spans="1:22" hidden="1">
      <c r="A23" s="21" t="s">
        <v>48</v>
      </c>
      <c r="B23" s="17"/>
      <c r="C23" s="17"/>
      <c r="D23" s="17">
        <v>112</v>
      </c>
      <c r="E23" s="18">
        <v>1124</v>
      </c>
      <c r="F23" s="37">
        <f>J23+N23+R23+V23</f>
        <v>0</v>
      </c>
      <c r="G23" s="19"/>
      <c r="H23" s="19"/>
      <c r="I23" s="19"/>
      <c r="J23" s="36">
        <f>SUM(G23:I23)</f>
        <v>0</v>
      </c>
      <c r="K23" s="35"/>
      <c r="L23" s="35"/>
      <c r="M23" s="35"/>
      <c r="N23" s="36">
        <f>SUM(K23:M23)</f>
        <v>0</v>
      </c>
      <c r="O23" s="35"/>
      <c r="P23" s="35"/>
      <c r="Q23" s="35"/>
      <c r="R23" s="36">
        <f>SUM(O23:Q23)</f>
        <v>0</v>
      </c>
      <c r="S23" s="35"/>
      <c r="T23" s="35"/>
      <c r="U23" s="35"/>
      <c r="V23" s="36">
        <f>SUM(S23:U23)</f>
        <v>0</v>
      </c>
    </row>
    <row r="24" spans="1:22">
      <c r="A24" s="14" t="s">
        <v>49</v>
      </c>
      <c r="B24" s="15"/>
      <c r="C24" s="15"/>
      <c r="D24" s="15"/>
      <c r="E24" s="9">
        <v>220</v>
      </c>
      <c r="F24" s="37">
        <f>F25</f>
        <v>68400</v>
      </c>
      <c r="G24" s="41">
        <f t="shared" ref="G24:S24" si="4">G25+G26+G29+G36+G37+G42</f>
        <v>6000</v>
      </c>
      <c r="H24" s="41">
        <f t="shared" si="4"/>
        <v>6000</v>
      </c>
      <c r="I24" s="41">
        <f t="shared" si="4"/>
        <v>6000</v>
      </c>
      <c r="J24" s="36">
        <f t="shared" si="4"/>
        <v>18000</v>
      </c>
      <c r="K24" s="41">
        <f t="shared" si="4"/>
        <v>6000</v>
      </c>
      <c r="L24" s="41">
        <f t="shared" si="4"/>
        <v>6000</v>
      </c>
      <c r="M24" s="41">
        <f t="shared" si="4"/>
        <v>6000</v>
      </c>
      <c r="N24" s="36">
        <f t="shared" si="4"/>
        <v>18000</v>
      </c>
      <c r="O24" s="41">
        <f t="shared" si="4"/>
        <v>6000</v>
      </c>
      <c r="P24" s="41">
        <f t="shared" si="4"/>
        <v>6000</v>
      </c>
      <c r="Q24" s="41">
        <f t="shared" si="4"/>
        <v>6000</v>
      </c>
      <c r="R24" s="36">
        <f t="shared" si="4"/>
        <v>18000</v>
      </c>
      <c r="S24" s="41">
        <f t="shared" si="4"/>
        <v>6000</v>
      </c>
      <c r="T24" s="41">
        <f t="shared" ref="T24:U24" si="5">T25+T26+T29+T36+T37+T42</f>
        <v>6000</v>
      </c>
      <c r="U24" s="41">
        <f t="shared" si="5"/>
        <v>2400</v>
      </c>
      <c r="V24" s="36">
        <f>V25+V26+V29+V36+V37+V42</f>
        <v>14400</v>
      </c>
    </row>
    <row r="25" spans="1:22">
      <c r="A25" s="22" t="s">
        <v>50</v>
      </c>
      <c r="B25" s="17"/>
      <c r="C25" s="17"/>
      <c r="D25" s="34">
        <v>242</v>
      </c>
      <c r="E25" s="23">
        <v>221</v>
      </c>
      <c r="F25" s="37">
        <f>J25+N25+R25+V25</f>
        <v>68400</v>
      </c>
      <c r="G25" s="35">
        <v>6000</v>
      </c>
      <c r="H25" s="35">
        <v>6000</v>
      </c>
      <c r="I25" s="35">
        <v>6000</v>
      </c>
      <c r="J25" s="36">
        <f>SUM(G25:I25)</f>
        <v>18000</v>
      </c>
      <c r="K25" s="35">
        <v>6000</v>
      </c>
      <c r="L25" s="35">
        <v>6000</v>
      </c>
      <c r="M25" s="35">
        <v>6000</v>
      </c>
      <c r="N25" s="36">
        <f>SUM(K25:M25)</f>
        <v>18000</v>
      </c>
      <c r="O25" s="35">
        <v>6000</v>
      </c>
      <c r="P25" s="35">
        <v>6000</v>
      </c>
      <c r="Q25" s="35">
        <v>6000</v>
      </c>
      <c r="R25" s="36">
        <f>SUM(O25:Q25)</f>
        <v>18000</v>
      </c>
      <c r="S25" s="35">
        <v>6000</v>
      </c>
      <c r="T25" s="35">
        <v>6000</v>
      </c>
      <c r="U25" s="35">
        <v>2400</v>
      </c>
      <c r="V25" s="36">
        <f>SUM(S25:U25)</f>
        <v>14400</v>
      </c>
    </row>
  </sheetData>
  <mergeCells count="14">
    <mergeCell ref="A7:V7"/>
    <mergeCell ref="A8:V8"/>
    <mergeCell ref="A9:V9"/>
    <mergeCell ref="A10:K10"/>
    <mergeCell ref="A12:A13"/>
    <mergeCell ref="B12:E12"/>
    <mergeCell ref="F12:F13"/>
    <mergeCell ref="G12:V12"/>
    <mergeCell ref="A6:V6"/>
    <mergeCell ref="A1:V1"/>
    <mergeCell ref="A2:V2"/>
    <mergeCell ref="A3:V3"/>
    <mergeCell ref="A4:K4"/>
    <mergeCell ref="A5:V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4"/>
  <sheetViews>
    <sheetView tabSelected="1" topLeftCell="A79" workbookViewId="0">
      <selection activeCell="E101" sqref="E101"/>
    </sheetView>
  </sheetViews>
  <sheetFormatPr defaultRowHeight="12.75"/>
  <cols>
    <col min="1" max="1" width="43.7109375" style="1" customWidth="1"/>
    <col min="2" max="3" width="0" style="1" hidden="1" customWidth="1"/>
    <col min="4" max="5" width="9.140625" style="1"/>
    <col min="6" max="6" width="16.5703125" style="1" customWidth="1"/>
    <col min="7" max="7" width="10.5703125" style="1" bestFit="1" customWidth="1"/>
    <col min="8" max="9" width="11.85546875" style="1" customWidth="1"/>
    <col min="10" max="10" width="15.7109375" style="2" customWidth="1"/>
    <col min="11" max="11" width="11.85546875" style="1" customWidth="1"/>
    <col min="12" max="12" width="14.140625" style="1" customWidth="1"/>
    <col min="13" max="13" width="10.7109375" style="1" customWidth="1"/>
    <col min="14" max="14" width="12.7109375" style="2" customWidth="1"/>
    <col min="15" max="15" width="10" style="1" customWidth="1"/>
    <col min="16" max="16" width="12.42578125" style="1" customWidth="1"/>
    <col min="17" max="17" width="10.85546875" style="1" customWidth="1"/>
    <col min="18" max="18" width="11.42578125" style="2" customWidth="1"/>
    <col min="19" max="19" width="10.5703125" style="1" customWidth="1"/>
    <col min="20" max="20" width="10.85546875" style="1" customWidth="1"/>
    <col min="21" max="21" width="11.42578125" style="1" customWidth="1"/>
    <col min="22" max="22" width="13.140625" style="2" customWidth="1"/>
    <col min="23" max="16384" width="9.140625" style="1"/>
  </cols>
  <sheetData>
    <row r="1" spans="1:2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>
      <c r="A6" s="43" t="s">
        <v>109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22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>
      <c r="A9" s="50" t="s">
        <v>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>
      <c r="A11" s="50" t="s">
        <v>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22">
      <c r="A14" s="3" t="s">
        <v>110</v>
      </c>
      <c r="B14" s="3"/>
      <c r="C14" s="3"/>
      <c r="D14" s="3"/>
      <c r="E14" s="3"/>
      <c r="F14" s="3"/>
      <c r="G14" s="3"/>
      <c r="H14" s="3"/>
      <c r="J14" s="4"/>
      <c r="U14" s="3" t="s">
        <v>12</v>
      </c>
      <c r="V14" s="5">
        <v>384</v>
      </c>
    </row>
    <row r="15" spans="1:22" s="6" customFormat="1">
      <c r="A15" s="44" t="s">
        <v>13</v>
      </c>
      <c r="B15" s="44" t="s">
        <v>14</v>
      </c>
      <c r="C15" s="44"/>
      <c r="D15" s="44"/>
      <c r="E15" s="44"/>
      <c r="F15" s="44" t="s">
        <v>15</v>
      </c>
      <c r="G15" s="44" t="s">
        <v>16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6" customFormat="1" ht="63.75">
      <c r="A16" s="44"/>
      <c r="B16" s="7" t="s">
        <v>17</v>
      </c>
      <c r="C16" s="7" t="s">
        <v>18</v>
      </c>
      <c r="D16" s="7" t="s">
        <v>19</v>
      </c>
      <c r="E16" s="7" t="s">
        <v>20</v>
      </c>
      <c r="F16" s="44"/>
      <c r="G16" s="7" t="s">
        <v>21</v>
      </c>
      <c r="H16" s="7" t="s">
        <v>22</v>
      </c>
      <c r="I16" s="7" t="s">
        <v>23</v>
      </c>
      <c r="J16" s="8" t="s">
        <v>24</v>
      </c>
      <c r="K16" s="7" t="s">
        <v>25</v>
      </c>
      <c r="L16" s="7" t="s">
        <v>26</v>
      </c>
      <c r="M16" s="7" t="s">
        <v>27</v>
      </c>
      <c r="N16" s="8" t="s">
        <v>28</v>
      </c>
      <c r="O16" s="7" t="s">
        <v>29</v>
      </c>
      <c r="P16" s="7" t="s">
        <v>30</v>
      </c>
      <c r="Q16" s="7" t="s">
        <v>31</v>
      </c>
      <c r="R16" s="8" t="s">
        <v>32</v>
      </c>
      <c r="S16" s="7" t="s">
        <v>33</v>
      </c>
      <c r="T16" s="7" t="s">
        <v>34</v>
      </c>
      <c r="U16" s="7" t="s">
        <v>35</v>
      </c>
      <c r="V16" s="8" t="s">
        <v>36</v>
      </c>
    </row>
    <row r="17" spans="1:25" s="13" customFormat="1">
      <c r="A17" s="9"/>
      <c r="B17" s="10" t="s">
        <v>37</v>
      </c>
      <c r="C17" s="10" t="s">
        <v>38</v>
      </c>
      <c r="D17" s="10"/>
      <c r="E17" s="10" t="s">
        <v>39</v>
      </c>
      <c r="F17" s="37">
        <f t="shared" ref="F17:V17" si="0">F18+F27+F54+F55+F58+F60+F69+F77</f>
        <v>3641267.5532400003</v>
      </c>
      <c r="G17" s="36">
        <f t="shared" si="0"/>
        <v>498993.00400000007</v>
      </c>
      <c r="H17" s="36">
        <f t="shared" si="0"/>
        <v>430840.66399999999</v>
      </c>
      <c r="I17" s="36">
        <f t="shared" si="0"/>
        <v>452307.63399999996</v>
      </c>
      <c r="J17" s="36">
        <f t="shared" si="0"/>
        <v>1382141.3020000001</v>
      </c>
      <c r="K17" s="36">
        <f t="shared" si="0"/>
        <v>539295.15800000005</v>
      </c>
      <c r="L17" s="36">
        <f t="shared" si="0"/>
        <v>114834.47999999998</v>
      </c>
      <c r="M17" s="36">
        <f t="shared" si="0"/>
        <v>635988.21499999997</v>
      </c>
      <c r="N17" s="36">
        <f t="shared" si="0"/>
        <v>1290117.8530000001</v>
      </c>
      <c r="O17" s="36">
        <f t="shared" si="0"/>
        <v>80003.506119999991</v>
      </c>
      <c r="P17" s="36">
        <f t="shared" si="0"/>
        <v>49112.96611999999</v>
      </c>
      <c r="Q17" s="36">
        <f t="shared" si="0"/>
        <v>242915.554</v>
      </c>
      <c r="R17" s="36">
        <f t="shared" si="0"/>
        <v>372032.02624000004</v>
      </c>
      <c r="S17" s="36">
        <f t="shared" si="0"/>
        <v>378198.038</v>
      </c>
      <c r="T17" s="36">
        <f t="shared" si="0"/>
        <v>843.7</v>
      </c>
      <c r="U17" s="36">
        <f t="shared" si="0"/>
        <v>217934.63399999999</v>
      </c>
      <c r="V17" s="36">
        <f t="shared" si="0"/>
        <v>596976.37199999997</v>
      </c>
    </row>
    <row r="18" spans="1:25" s="6" customFormat="1">
      <c r="A18" s="14" t="s">
        <v>40</v>
      </c>
      <c r="B18" s="15"/>
      <c r="C18" s="15"/>
      <c r="D18" s="15"/>
      <c r="E18" s="9">
        <v>210</v>
      </c>
      <c r="F18" s="37">
        <f>F19+F20+F21</f>
        <v>2301683.5132400002</v>
      </c>
      <c r="G18" s="41">
        <f t="shared" ref="G18:V18" si="1">G19+G20+G21</f>
        <v>187640.334</v>
      </c>
      <c r="H18" s="41">
        <f t="shared" si="1"/>
        <v>187640.334</v>
      </c>
      <c r="I18" s="41">
        <f t="shared" si="1"/>
        <v>187640.334</v>
      </c>
      <c r="J18" s="36">
        <f t="shared" si="1"/>
        <v>562921.00199999998</v>
      </c>
      <c r="K18" s="41">
        <f t="shared" si="1"/>
        <v>375280.66800000001</v>
      </c>
      <c r="L18" s="41">
        <f t="shared" si="1"/>
        <v>0</v>
      </c>
      <c r="M18" s="41">
        <f t="shared" si="1"/>
        <v>519100.83499999996</v>
      </c>
      <c r="N18" s="36">
        <f t="shared" si="1"/>
        <v>894381.50300000003</v>
      </c>
      <c r="O18" s="41">
        <f t="shared" si="1"/>
        <v>46909.836119999993</v>
      </c>
      <c r="P18" s="41">
        <f t="shared" si="1"/>
        <v>46909.836119999993</v>
      </c>
      <c r="Q18" s="41">
        <f t="shared" si="1"/>
        <v>187640.334</v>
      </c>
      <c r="R18" s="36">
        <f t="shared" si="1"/>
        <v>281460.00624000002</v>
      </c>
      <c r="S18" s="41">
        <f t="shared" si="1"/>
        <v>375280.66800000001</v>
      </c>
      <c r="T18" s="41">
        <f t="shared" si="1"/>
        <v>0</v>
      </c>
      <c r="U18" s="41">
        <f t="shared" si="1"/>
        <v>187640.334</v>
      </c>
      <c r="V18" s="36">
        <f t="shared" si="1"/>
        <v>562921.00199999998</v>
      </c>
    </row>
    <row r="19" spans="1:25" s="6" customFormat="1">
      <c r="A19" s="17" t="s">
        <v>41</v>
      </c>
      <c r="B19" s="17"/>
      <c r="C19" s="17"/>
      <c r="D19" s="17">
        <v>111</v>
      </c>
      <c r="E19" s="18">
        <v>211</v>
      </c>
      <c r="F19" s="37">
        <f>J19+N19+R19+V19</f>
        <v>1729403.62</v>
      </c>
      <c r="G19" s="35">
        <v>144117</v>
      </c>
      <c r="H19" s="35">
        <v>144117</v>
      </c>
      <c r="I19" s="35">
        <v>144117</v>
      </c>
      <c r="J19" s="36">
        <f>SUM(G19:I19)</f>
        <v>432351</v>
      </c>
      <c r="K19" s="35">
        <f>144117*2</f>
        <v>288234</v>
      </c>
      <c r="L19" s="19"/>
      <c r="M19" s="35">
        <f>144117*2.5</f>
        <v>360292.5</v>
      </c>
      <c r="N19" s="36">
        <f>SUM(K19:M19)</f>
        <v>648526.5</v>
      </c>
      <c r="O19" s="35">
        <v>36029.06</v>
      </c>
      <c r="P19" s="35">
        <v>36029.06</v>
      </c>
      <c r="Q19" s="35">
        <v>144117</v>
      </c>
      <c r="R19" s="36">
        <f>SUM(O19:Q19)</f>
        <v>216175.12</v>
      </c>
      <c r="S19" s="35">
        <f>144117*2</f>
        <v>288234</v>
      </c>
      <c r="T19" s="19"/>
      <c r="U19" s="35">
        <v>144117</v>
      </c>
      <c r="V19" s="36">
        <f>SUM(S19:U19)</f>
        <v>432351</v>
      </c>
      <c r="W19" s="20"/>
    </row>
    <row r="20" spans="1:25" s="6" customFormat="1">
      <c r="A20" s="17" t="s">
        <v>42</v>
      </c>
      <c r="B20" s="17"/>
      <c r="C20" s="17"/>
      <c r="D20" s="17">
        <v>111</v>
      </c>
      <c r="E20" s="18">
        <v>213</v>
      </c>
      <c r="F20" s="37">
        <f>J20+N20+R20+V20</f>
        <v>522279.89323999989</v>
      </c>
      <c r="G20" s="35">
        <f>G19*30.2%</f>
        <v>43523.333999999995</v>
      </c>
      <c r="H20" s="35">
        <f t="shared" ref="H20:I20" si="2">H19*30.2%</f>
        <v>43523.333999999995</v>
      </c>
      <c r="I20" s="35">
        <f t="shared" si="2"/>
        <v>43523.333999999995</v>
      </c>
      <c r="J20" s="36">
        <f>SUM(G20:I20)</f>
        <v>130570.00199999998</v>
      </c>
      <c r="K20" s="35">
        <f>K19*30.2%</f>
        <v>87046.667999999991</v>
      </c>
      <c r="L20" s="19"/>
      <c r="M20" s="35">
        <f>M19*30.2%</f>
        <v>108808.33499999999</v>
      </c>
      <c r="N20" s="36">
        <f>SUM(K20:M20)</f>
        <v>195855.00299999997</v>
      </c>
      <c r="O20" s="35">
        <f>O19*30.2%</f>
        <v>10880.776119999999</v>
      </c>
      <c r="P20" s="35">
        <f>P19*30.2%</f>
        <v>10880.776119999999</v>
      </c>
      <c r="Q20" s="35">
        <f>Q19*30.2%</f>
        <v>43523.333999999995</v>
      </c>
      <c r="R20" s="36">
        <f>SUM(O20:Q20)</f>
        <v>65284.886239999993</v>
      </c>
      <c r="S20" s="35">
        <f>S19*30.2%</f>
        <v>87046.667999999991</v>
      </c>
      <c r="T20" s="19"/>
      <c r="U20" s="35">
        <f>U19*30.2%</f>
        <v>43523.333999999995</v>
      </c>
      <c r="V20" s="36">
        <f>SUM(S20:U20)</f>
        <v>130570.00199999998</v>
      </c>
      <c r="W20" s="20"/>
    </row>
    <row r="21" spans="1:25" s="6" customFormat="1">
      <c r="A21" s="14" t="s">
        <v>43</v>
      </c>
      <c r="B21" s="15"/>
      <c r="C21" s="15"/>
      <c r="D21" s="15"/>
      <c r="E21" s="9">
        <v>212</v>
      </c>
      <c r="F21" s="11">
        <f>F22+F23+F24+F25+F26</f>
        <v>50000</v>
      </c>
      <c r="G21" s="16">
        <f t="shared" ref="G21:V21" si="3">G22+G23+G24+G25+G26</f>
        <v>0</v>
      </c>
      <c r="H21" s="16">
        <f t="shared" si="3"/>
        <v>0</v>
      </c>
      <c r="I21" s="16">
        <f t="shared" si="3"/>
        <v>0</v>
      </c>
      <c r="J21" s="36">
        <f t="shared" si="3"/>
        <v>0</v>
      </c>
      <c r="K21" s="41">
        <f t="shared" si="3"/>
        <v>0</v>
      </c>
      <c r="L21" s="41">
        <f t="shared" si="3"/>
        <v>0</v>
      </c>
      <c r="M21" s="41">
        <f t="shared" si="3"/>
        <v>50000</v>
      </c>
      <c r="N21" s="36">
        <f t="shared" si="3"/>
        <v>50000</v>
      </c>
      <c r="O21" s="41">
        <f t="shared" si="3"/>
        <v>0</v>
      </c>
      <c r="P21" s="16">
        <f t="shared" si="3"/>
        <v>0</v>
      </c>
      <c r="Q21" s="16">
        <f t="shared" si="3"/>
        <v>0</v>
      </c>
      <c r="R21" s="36">
        <f t="shared" si="3"/>
        <v>0</v>
      </c>
      <c r="S21" s="16">
        <f t="shared" si="3"/>
        <v>0</v>
      </c>
      <c r="T21" s="16">
        <f t="shared" si="3"/>
        <v>0</v>
      </c>
      <c r="U21" s="16">
        <f t="shared" si="3"/>
        <v>0</v>
      </c>
      <c r="V21" s="36">
        <f t="shared" si="3"/>
        <v>0</v>
      </c>
      <c r="W21" s="20"/>
      <c r="Y21" s="20"/>
    </row>
    <row r="22" spans="1:25" s="6" customFormat="1">
      <c r="A22" s="21" t="s">
        <v>44</v>
      </c>
      <c r="B22" s="17"/>
      <c r="C22" s="17"/>
      <c r="D22" s="34">
        <v>112</v>
      </c>
      <c r="E22" s="18">
        <v>1101</v>
      </c>
      <c r="F22" s="37">
        <f>J22+N22+R22+V22</f>
        <v>50000</v>
      </c>
      <c r="G22" s="19"/>
      <c r="H22" s="19"/>
      <c r="I22" s="19"/>
      <c r="J22" s="36">
        <f>SUM(G22:I22)</f>
        <v>0</v>
      </c>
      <c r="K22" s="35"/>
      <c r="L22" s="35"/>
      <c r="M22" s="35">
        <v>50000</v>
      </c>
      <c r="N22" s="36">
        <f>SUM(K22:M22)</f>
        <v>50000</v>
      </c>
      <c r="O22" s="19"/>
      <c r="P22" s="19"/>
      <c r="Q22" s="19"/>
      <c r="R22" s="36">
        <f>SUM(O22:Q22)</f>
        <v>0</v>
      </c>
      <c r="S22" s="19"/>
      <c r="T22" s="19"/>
      <c r="U22" s="19"/>
      <c r="V22" s="36">
        <f>SUM(S22:U22)</f>
        <v>0</v>
      </c>
    </row>
    <row r="23" spans="1:25" s="6" customFormat="1">
      <c r="A23" s="21" t="s">
        <v>45</v>
      </c>
      <c r="B23" s="17"/>
      <c r="C23" s="17"/>
      <c r="D23" s="17">
        <v>112</v>
      </c>
      <c r="E23" s="18">
        <v>1102</v>
      </c>
      <c r="F23" s="11">
        <f>J23+N23+R23+V23</f>
        <v>0</v>
      </c>
      <c r="G23" s="19"/>
      <c r="H23" s="19"/>
      <c r="I23" s="19"/>
      <c r="J23" s="36">
        <f>SUM(G23:I23)</f>
        <v>0</v>
      </c>
      <c r="K23" s="19"/>
      <c r="L23" s="19"/>
      <c r="M23" s="19"/>
      <c r="N23" s="36">
        <f>SUM(K23:M23)</f>
        <v>0</v>
      </c>
      <c r="O23" s="19"/>
      <c r="P23" s="19"/>
      <c r="Q23" s="19"/>
      <c r="R23" s="36">
        <f>SUM(O23:Q23)</f>
        <v>0</v>
      </c>
      <c r="S23" s="19"/>
      <c r="T23" s="19"/>
      <c r="U23" s="19"/>
      <c r="V23" s="36">
        <f>SUM(S23:U23)</f>
        <v>0</v>
      </c>
    </row>
    <row r="24" spans="1:25" s="6" customFormat="1">
      <c r="A24" s="21" t="s">
        <v>46</v>
      </c>
      <c r="B24" s="17"/>
      <c r="C24" s="17"/>
      <c r="D24" s="17">
        <v>112</v>
      </c>
      <c r="E24" s="18">
        <v>1103</v>
      </c>
      <c r="F24" s="11">
        <f>J24+N24+R24+V24</f>
        <v>0</v>
      </c>
      <c r="G24" s="19"/>
      <c r="H24" s="19"/>
      <c r="I24" s="19"/>
      <c r="J24" s="36">
        <f>SUM(G24:I24)</f>
        <v>0</v>
      </c>
      <c r="K24" s="19"/>
      <c r="L24" s="19"/>
      <c r="M24" s="19"/>
      <c r="N24" s="36">
        <f>SUM(K24:M24)</f>
        <v>0</v>
      </c>
      <c r="O24" s="19"/>
      <c r="P24" s="19"/>
      <c r="Q24" s="19"/>
      <c r="R24" s="36">
        <f>SUM(O24:Q24)</f>
        <v>0</v>
      </c>
      <c r="S24" s="19"/>
      <c r="T24" s="19"/>
      <c r="U24" s="19"/>
      <c r="V24" s="36">
        <f>SUM(S24:U24)</f>
        <v>0</v>
      </c>
    </row>
    <row r="25" spans="1:25" s="6" customFormat="1">
      <c r="A25" s="21" t="s">
        <v>47</v>
      </c>
      <c r="B25" s="17"/>
      <c r="C25" s="17"/>
      <c r="D25" s="17">
        <v>112</v>
      </c>
      <c r="E25" s="18">
        <v>1104</v>
      </c>
      <c r="F25" s="11">
        <f>J25+N25+R25+V25</f>
        <v>0</v>
      </c>
      <c r="G25" s="19"/>
      <c r="H25" s="19"/>
      <c r="I25" s="19"/>
      <c r="J25" s="36">
        <f>SUM(G25:I25)</f>
        <v>0</v>
      </c>
      <c r="K25" s="19"/>
      <c r="L25" s="19"/>
      <c r="M25" s="19"/>
      <c r="N25" s="36">
        <f>SUM(K25:M25)</f>
        <v>0</v>
      </c>
      <c r="O25" s="19"/>
      <c r="P25" s="19"/>
      <c r="Q25" s="19"/>
      <c r="R25" s="36">
        <f>SUM(O25:Q25)</f>
        <v>0</v>
      </c>
      <c r="S25" s="19"/>
      <c r="T25" s="19"/>
      <c r="U25" s="19"/>
      <c r="V25" s="36">
        <f>SUM(S25:U25)</f>
        <v>0</v>
      </c>
    </row>
    <row r="26" spans="1:25" s="6" customFormat="1">
      <c r="A26" s="21" t="s">
        <v>48</v>
      </c>
      <c r="B26" s="17"/>
      <c r="C26" s="17"/>
      <c r="D26" s="17">
        <v>112</v>
      </c>
      <c r="E26" s="18">
        <v>1124</v>
      </c>
      <c r="F26" s="11">
        <f>J26+N26+R26+V26</f>
        <v>0</v>
      </c>
      <c r="G26" s="19"/>
      <c r="H26" s="19"/>
      <c r="I26" s="19"/>
      <c r="J26" s="36">
        <f>SUM(G26:I26)</f>
        <v>0</v>
      </c>
      <c r="K26" s="19"/>
      <c r="L26" s="19"/>
      <c r="M26" s="19"/>
      <c r="N26" s="36">
        <f>SUM(K26:M26)</f>
        <v>0</v>
      </c>
      <c r="O26" s="19"/>
      <c r="P26" s="19"/>
      <c r="Q26" s="19"/>
      <c r="R26" s="36">
        <f>SUM(O26:Q26)</f>
        <v>0</v>
      </c>
      <c r="S26" s="19"/>
      <c r="T26" s="19"/>
      <c r="U26" s="19"/>
      <c r="V26" s="36">
        <f>SUM(S26:U26)</f>
        <v>0</v>
      </c>
    </row>
    <row r="27" spans="1:25" s="6" customFormat="1">
      <c r="A27" s="14" t="s">
        <v>49</v>
      </c>
      <c r="B27" s="15"/>
      <c r="C27" s="15"/>
      <c r="D27" s="15"/>
      <c r="E27" s="9">
        <v>220</v>
      </c>
      <c r="F27" s="11">
        <f>F28+F29+F32+F40+F45</f>
        <v>1095508.04</v>
      </c>
      <c r="G27" s="41">
        <f t="shared" ref="G27:V27" si="4">G28+G29+G32+G39+G40+G45</f>
        <v>273882.17000000004</v>
      </c>
      <c r="H27" s="41">
        <f t="shared" si="4"/>
        <v>221200.33000000002</v>
      </c>
      <c r="I27" s="41">
        <f t="shared" si="4"/>
        <v>194476.3</v>
      </c>
      <c r="J27" s="36">
        <f t="shared" si="4"/>
        <v>689558.8</v>
      </c>
      <c r="K27" s="41">
        <f t="shared" si="4"/>
        <v>139014.49</v>
      </c>
      <c r="L27" s="41">
        <f t="shared" si="4"/>
        <v>96610.979999999981</v>
      </c>
      <c r="M27" s="41">
        <f t="shared" si="4"/>
        <v>104387.37999999999</v>
      </c>
      <c r="N27" s="36">
        <f t="shared" si="4"/>
        <v>340012.85</v>
      </c>
      <c r="O27" s="41">
        <f t="shared" si="4"/>
        <v>33093.67</v>
      </c>
      <c r="P27" s="41">
        <f t="shared" si="4"/>
        <v>2203.13</v>
      </c>
      <c r="Q27" s="41">
        <f t="shared" si="4"/>
        <v>9084.2199999999993</v>
      </c>
      <c r="R27" s="36">
        <f t="shared" si="4"/>
        <v>44381.020000000004</v>
      </c>
      <c r="S27" s="41">
        <f t="shared" si="4"/>
        <v>2917.37</v>
      </c>
      <c r="T27" s="41">
        <f t="shared" si="4"/>
        <v>843.7</v>
      </c>
      <c r="U27" s="41">
        <f t="shared" si="4"/>
        <v>17794.3</v>
      </c>
      <c r="V27" s="36">
        <f t="shared" si="4"/>
        <v>21555.37</v>
      </c>
    </row>
    <row r="28" spans="1:25" s="6" customFormat="1">
      <c r="A28" s="22" t="s">
        <v>50</v>
      </c>
      <c r="B28" s="17"/>
      <c r="C28" s="17"/>
      <c r="D28" s="34">
        <v>244</v>
      </c>
      <c r="E28" s="23">
        <v>221</v>
      </c>
      <c r="F28" s="37">
        <f>J28+N28+R28+V28</f>
        <v>10000</v>
      </c>
      <c r="G28" s="35">
        <v>843.7</v>
      </c>
      <c r="H28" s="35">
        <v>843.7</v>
      </c>
      <c r="I28" s="35">
        <v>843.7</v>
      </c>
      <c r="J28" s="36">
        <f>SUM(G28:I28)</f>
        <v>2531.1000000000004</v>
      </c>
      <c r="K28" s="35">
        <v>843.7</v>
      </c>
      <c r="L28" s="35">
        <v>843.7</v>
      </c>
      <c r="M28" s="35">
        <v>843.7</v>
      </c>
      <c r="N28" s="36">
        <f>SUM(K28:M28)</f>
        <v>2531.1000000000004</v>
      </c>
      <c r="O28" s="35">
        <v>843.7</v>
      </c>
      <c r="P28" s="35">
        <v>843.7</v>
      </c>
      <c r="Q28" s="35">
        <v>843.7</v>
      </c>
      <c r="R28" s="36">
        <f>SUM(O28:Q28)</f>
        <v>2531.1000000000004</v>
      </c>
      <c r="S28" s="35">
        <v>843.7</v>
      </c>
      <c r="T28" s="35">
        <v>843.7</v>
      </c>
      <c r="U28" s="35">
        <v>719.3</v>
      </c>
      <c r="V28" s="36">
        <f>SUM(S28:U28)</f>
        <v>2406.6999999999998</v>
      </c>
    </row>
    <row r="29" spans="1:25" s="6" customFormat="1">
      <c r="A29" s="14" t="s">
        <v>51</v>
      </c>
      <c r="B29" s="15"/>
      <c r="C29" s="15"/>
      <c r="D29" s="15"/>
      <c r="E29" s="9">
        <v>222</v>
      </c>
      <c r="F29" s="37">
        <f t="shared" ref="F29:V29" si="5">F30+F31</f>
        <v>10000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36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5000</v>
      </c>
      <c r="N29" s="36">
        <f t="shared" si="5"/>
        <v>5000</v>
      </c>
      <c r="O29" s="41">
        <f t="shared" si="5"/>
        <v>5000</v>
      </c>
      <c r="P29" s="41">
        <f t="shared" si="5"/>
        <v>0</v>
      </c>
      <c r="Q29" s="41">
        <f t="shared" si="5"/>
        <v>0</v>
      </c>
      <c r="R29" s="36">
        <f t="shared" si="5"/>
        <v>5000</v>
      </c>
      <c r="S29" s="41">
        <f t="shared" si="5"/>
        <v>0</v>
      </c>
      <c r="T29" s="41">
        <f t="shared" si="5"/>
        <v>0</v>
      </c>
      <c r="U29" s="41">
        <f t="shared" si="5"/>
        <v>0</v>
      </c>
      <c r="V29" s="36">
        <f t="shared" si="5"/>
        <v>0</v>
      </c>
    </row>
    <row r="30" spans="1:25" s="6" customFormat="1">
      <c r="A30" s="21" t="s">
        <v>52</v>
      </c>
      <c r="B30" s="17"/>
      <c r="C30" s="17"/>
      <c r="D30" s="38">
        <v>244</v>
      </c>
      <c r="E30" s="18">
        <v>1104</v>
      </c>
      <c r="F30" s="11">
        <f>J30+N30+R30+V30</f>
        <v>0</v>
      </c>
      <c r="G30" s="19"/>
      <c r="H30" s="19"/>
      <c r="I30" s="19"/>
      <c r="J30" s="36">
        <f>SUM(G30:I30)</f>
        <v>0</v>
      </c>
      <c r="K30" s="35"/>
      <c r="L30" s="35"/>
      <c r="M30" s="35"/>
      <c r="N30" s="36">
        <f>SUM(K30:M30)</f>
        <v>0</v>
      </c>
      <c r="O30" s="19"/>
      <c r="P30" s="19"/>
      <c r="Q30" s="19"/>
      <c r="R30" s="36">
        <f>SUM(O30:Q30)</f>
        <v>0</v>
      </c>
      <c r="S30" s="35"/>
      <c r="T30" s="19"/>
      <c r="U30" s="19"/>
      <c r="V30" s="36">
        <f>SUM(S30:U30)</f>
        <v>0</v>
      </c>
    </row>
    <row r="31" spans="1:25" s="6" customFormat="1">
      <c r="A31" s="21" t="s">
        <v>53</v>
      </c>
      <c r="B31" s="17"/>
      <c r="C31" s="17"/>
      <c r="D31" s="34">
        <v>244</v>
      </c>
      <c r="E31" s="18">
        <v>1125</v>
      </c>
      <c r="F31" s="37">
        <f>J31+N31+R31+V31</f>
        <v>10000</v>
      </c>
      <c r="G31" s="19"/>
      <c r="H31" s="19"/>
      <c r="I31" s="19"/>
      <c r="J31" s="36">
        <f>SUM(G31:I31)</f>
        <v>0</v>
      </c>
      <c r="K31" s="35"/>
      <c r="L31" s="35"/>
      <c r="M31" s="35">
        <v>5000</v>
      </c>
      <c r="N31" s="36">
        <f>SUM(K31:M31)</f>
        <v>5000</v>
      </c>
      <c r="O31" s="35">
        <v>5000</v>
      </c>
      <c r="P31" s="19"/>
      <c r="Q31" s="19"/>
      <c r="R31" s="36">
        <f>SUM(O31:Q31)</f>
        <v>5000</v>
      </c>
      <c r="S31" s="35"/>
      <c r="T31" s="19"/>
      <c r="U31" s="19"/>
      <c r="V31" s="36">
        <f>SUM(S31:U31)</f>
        <v>0</v>
      </c>
    </row>
    <row r="32" spans="1:25" s="6" customFormat="1">
      <c r="A32" s="14" t="s">
        <v>54</v>
      </c>
      <c r="B32" s="15"/>
      <c r="C32" s="15"/>
      <c r="D32" s="15"/>
      <c r="E32" s="9">
        <v>223</v>
      </c>
      <c r="F32" s="37">
        <f>F33+F34+F35+F36+F37+F38</f>
        <v>992902.04</v>
      </c>
      <c r="G32" s="41">
        <f t="shared" ref="G32:V32" si="6">G33+G34+G35+G36+G37+G38</f>
        <v>272289.06000000006</v>
      </c>
      <c r="H32" s="41">
        <f t="shared" si="6"/>
        <v>219916.63</v>
      </c>
      <c r="I32" s="41">
        <f t="shared" si="6"/>
        <v>186057.59999999998</v>
      </c>
      <c r="J32" s="36">
        <f t="shared" si="6"/>
        <v>678263.29</v>
      </c>
      <c r="K32" s="41">
        <f t="shared" si="6"/>
        <v>97670.79</v>
      </c>
      <c r="L32" s="41">
        <f t="shared" si="6"/>
        <v>95350.689999999988</v>
      </c>
      <c r="M32" s="41">
        <f t="shared" si="6"/>
        <v>91468.68</v>
      </c>
      <c r="N32" s="36">
        <f t="shared" si="6"/>
        <v>284490.15999999997</v>
      </c>
      <c r="O32" s="41">
        <f t="shared" si="6"/>
        <v>27249.97</v>
      </c>
      <c r="P32" s="41">
        <f t="shared" si="6"/>
        <v>1359.43</v>
      </c>
      <c r="Q32" s="41">
        <f t="shared" si="6"/>
        <v>1165.52</v>
      </c>
      <c r="R32" s="36">
        <f t="shared" si="6"/>
        <v>29774.920000000002</v>
      </c>
      <c r="S32" s="41">
        <f t="shared" si="6"/>
        <v>373.67</v>
      </c>
      <c r="T32" s="41">
        <f t="shared" si="6"/>
        <v>0</v>
      </c>
      <c r="U32" s="41">
        <f t="shared" si="6"/>
        <v>0</v>
      </c>
      <c r="V32" s="36">
        <f t="shared" si="6"/>
        <v>373.67</v>
      </c>
    </row>
    <row r="33" spans="1:22" s="6" customFormat="1">
      <c r="A33" s="17" t="s">
        <v>55</v>
      </c>
      <c r="B33" s="17"/>
      <c r="C33" s="17"/>
      <c r="D33" s="17">
        <v>244</v>
      </c>
      <c r="E33" s="18">
        <v>11071</v>
      </c>
      <c r="F33" s="37">
        <f t="shared" ref="F33:F39" si="7">J33+N33+R33+V33</f>
        <v>940140</v>
      </c>
      <c r="G33" s="35">
        <f>262351.08</f>
        <v>262351.08</v>
      </c>
      <c r="H33" s="35">
        <f>210137.66</f>
        <v>210137.66</v>
      </c>
      <c r="I33" s="35">
        <f>177040.61</f>
        <v>177040.61</v>
      </c>
      <c r="J33" s="36">
        <f t="shared" ref="J33:J39" si="8">SUM(G33:I33)</f>
        <v>649529.35</v>
      </c>
      <c r="K33" s="35">
        <f>88707.34</f>
        <v>88707.34</v>
      </c>
      <c r="L33" s="35">
        <f t="shared" ref="L33:M33" si="9">88707.34</f>
        <v>88707.34</v>
      </c>
      <c r="M33" s="35">
        <f t="shared" si="9"/>
        <v>88707.34</v>
      </c>
      <c r="N33" s="36">
        <f t="shared" ref="N33:N39" si="10">SUM(K33:M33)</f>
        <v>266122.02</v>
      </c>
      <c r="O33" s="35">
        <v>24488.63</v>
      </c>
      <c r="P33" s="19"/>
      <c r="Q33" s="19"/>
      <c r="R33" s="36">
        <f t="shared" ref="R33:R39" si="11">SUM(O33:Q33)</f>
        <v>24488.63</v>
      </c>
      <c r="S33" s="19"/>
      <c r="T33" s="19"/>
      <c r="U33" s="19"/>
      <c r="V33" s="36">
        <f t="shared" ref="V33:V39" si="12">SUM(S33:U33)</f>
        <v>0</v>
      </c>
    </row>
    <row r="34" spans="1:22" s="6" customFormat="1">
      <c r="A34" s="17" t="s">
        <v>57</v>
      </c>
      <c r="B34" s="17"/>
      <c r="C34" s="17"/>
      <c r="D34" s="17">
        <v>244</v>
      </c>
      <c r="E34" s="18">
        <v>1108</v>
      </c>
      <c r="F34" s="37">
        <f t="shared" si="7"/>
        <v>0</v>
      </c>
      <c r="G34" s="19"/>
      <c r="H34" s="19"/>
      <c r="I34" s="19"/>
      <c r="J34" s="36">
        <f t="shared" si="8"/>
        <v>0</v>
      </c>
      <c r="K34" s="19"/>
      <c r="L34" s="19"/>
      <c r="M34" s="19"/>
      <c r="N34" s="36">
        <f t="shared" si="10"/>
        <v>0</v>
      </c>
      <c r="O34" s="19"/>
      <c r="P34" s="19"/>
      <c r="Q34" s="19"/>
      <c r="R34" s="36">
        <f t="shared" si="11"/>
        <v>0</v>
      </c>
      <c r="S34" s="19"/>
      <c r="T34" s="19"/>
      <c r="U34" s="19"/>
      <c r="V34" s="36">
        <f t="shared" si="12"/>
        <v>0</v>
      </c>
    </row>
    <row r="35" spans="1:22" s="6" customFormat="1">
      <c r="A35" s="17" t="s">
        <v>58</v>
      </c>
      <c r="B35" s="17"/>
      <c r="C35" s="17"/>
      <c r="D35" s="17">
        <v>244</v>
      </c>
      <c r="E35" s="18">
        <v>1109</v>
      </c>
      <c r="F35" s="37">
        <f t="shared" si="7"/>
        <v>43700</v>
      </c>
      <c r="G35" s="35">
        <v>8284.02</v>
      </c>
      <c r="H35" s="35">
        <v>8284.02</v>
      </c>
      <c r="I35" s="35">
        <v>7363.59</v>
      </c>
      <c r="J35" s="36">
        <f t="shared" si="8"/>
        <v>23931.63</v>
      </c>
      <c r="K35" s="35">
        <v>7363.58</v>
      </c>
      <c r="L35" s="35">
        <v>5522.68</v>
      </c>
      <c r="M35" s="35">
        <v>2761.34</v>
      </c>
      <c r="N35" s="36">
        <f t="shared" si="10"/>
        <v>15647.6</v>
      </c>
      <c r="O35" s="35">
        <v>2761.34</v>
      </c>
      <c r="P35" s="35">
        <v>1359.43</v>
      </c>
      <c r="Q35" s="19"/>
      <c r="R35" s="36">
        <f t="shared" si="11"/>
        <v>4120.7700000000004</v>
      </c>
      <c r="S35" s="19"/>
      <c r="T35" s="19"/>
      <c r="U35" s="19"/>
      <c r="V35" s="36">
        <f t="shared" si="12"/>
        <v>0</v>
      </c>
    </row>
    <row r="36" spans="1:22" s="6" customFormat="1">
      <c r="A36" s="17" t="s">
        <v>59</v>
      </c>
      <c r="B36" s="17"/>
      <c r="C36" s="17"/>
      <c r="D36" s="17">
        <v>244</v>
      </c>
      <c r="E36" s="18">
        <v>1110</v>
      </c>
      <c r="F36" s="37">
        <f t="shared" si="7"/>
        <v>9062.0399999999991</v>
      </c>
      <c r="G36" s="35">
        <f>860.11+793.85</f>
        <v>1653.96</v>
      </c>
      <c r="H36" s="35">
        <f>778.97+715.98</f>
        <v>1494.95</v>
      </c>
      <c r="I36" s="35">
        <f>861.73+791.67</f>
        <v>1653.4</v>
      </c>
      <c r="J36" s="36">
        <f t="shared" si="8"/>
        <v>4802.3099999999995</v>
      </c>
      <c r="K36" s="35">
        <f>834.14+765.73</f>
        <v>1599.87</v>
      </c>
      <c r="L36" s="35">
        <f>584.23+536.44</f>
        <v>1120.67</v>
      </c>
      <c r="M36" s="19"/>
      <c r="N36" s="36">
        <f t="shared" si="10"/>
        <v>2720.54</v>
      </c>
      <c r="O36" s="19"/>
      <c r="P36" s="19"/>
      <c r="Q36" s="35">
        <f>607.63+557.89</f>
        <v>1165.52</v>
      </c>
      <c r="R36" s="36">
        <f t="shared" si="11"/>
        <v>1165.52</v>
      </c>
      <c r="S36" s="35">
        <f>373.67</f>
        <v>373.67</v>
      </c>
      <c r="T36" s="35"/>
      <c r="U36" s="35"/>
      <c r="V36" s="36">
        <f t="shared" si="12"/>
        <v>373.67</v>
      </c>
    </row>
    <row r="37" spans="1:22" s="6" customFormat="1">
      <c r="A37" s="17" t="s">
        <v>60</v>
      </c>
      <c r="B37" s="17"/>
      <c r="C37" s="17"/>
      <c r="D37" s="17">
        <v>244</v>
      </c>
      <c r="E37" s="18">
        <v>1126</v>
      </c>
      <c r="F37" s="37">
        <f t="shared" si="7"/>
        <v>0</v>
      </c>
      <c r="G37" s="19"/>
      <c r="H37" s="19"/>
      <c r="I37" s="19"/>
      <c r="J37" s="36">
        <f t="shared" si="8"/>
        <v>0</v>
      </c>
      <c r="K37" s="19"/>
      <c r="L37" s="19"/>
      <c r="M37" s="19"/>
      <c r="N37" s="36">
        <f t="shared" si="10"/>
        <v>0</v>
      </c>
      <c r="O37" s="19"/>
      <c r="P37" s="19"/>
      <c r="Q37" s="19"/>
      <c r="R37" s="36">
        <f t="shared" si="11"/>
        <v>0</v>
      </c>
      <c r="S37" s="35"/>
      <c r="T37" s="35"/>
      <c r="U37" s="35"/>
      <c r="V37" s="36">
        <f t="shared" si="12"/>
        <v>0</v>
      </c>
    </row>
    <row r="38" spans="1:22" s="6" customFormat="1">
      <c r="A38" s="17" t="s">
        <v>61</v>
      </c>
      <c r="B38" s="17"/>
      <c r="C38" s="17"/>
      <c r="D38" s="17">
        <v>244</v>
      </c>
      <c r="E38" s="18">
        <v>1127</v>
      </c>
      <c r="F38" s="37">
        <f t="shared" si="7"/>
        <v>0</v>
      </c>
      <c r="G38" s="19"/>
      <c r="H38" s="19"/>
      <c r="I38" s="19"/>
      <c r="J38" s="36">
        <f t="shared" si="8"/>
        <v>0</v>
      </c>
      <c r="K38" s="19"/>
      <c r="L38" s="19"/>
      <c r="M38" s="19"/>
      <c r="N38" s="36">
        <f t="shared" si="10"/>
        <v>0</v>
      </c>
      <c r="O38" s="19"/>
      <c r="P38" s="19"/>
      <c r="Q38" s="19"/>
      <c r="R38" s="36">
        <f t="shared" si="11"/>
        <v>0</v>
      </c>
      <c r="S38" s="35"/>
      <c r="T38" s="35"/>
      <c r="U38" s="35"/>
      <c r="V38" s="36">
        <f t="shared" si="12"/>
        <v>0</v>
      </c>
    </row>
    <row r="39" spans="1:22" s="6" customFormat="1">
      <c r="A39" s="22" t="s">
        <v>62</v>
      </c>
      <c r="B39" s="17"/>
      <c r="C39" s="17"/>
      <c r="D39" s="17"/>
      <c r="E39" s="23">
        <v>224</v>
      </c>
      <c r="F39" s="37">
        <f t="shared" si="7"/>
        <v>0</v>
      </c>
      <c r="G39" s="19"/>
      <c r="H39" s="19"/>
      <c r="I39" s="19"/>
      <c r="J39" s="36">
        <f t="shared" si="8"/>
        <v>0</v>
      </c>
      <c r="K39" s="19"/>
      <c r="L39" s="19"/>
      <c r="M39" s="19"/>
      <c r="N39" s="36">
        <f t="shared" si="10"/>
        <v>0</v>
      </c>
      <c r="O39" s="19"/>
      <c r="P39" s="19"/>
      <c r="Q39" s="19"/>
      <c r="R39" s="36">
        <f t="shared" si="11"/>
        <v>0</v>
      </c>
      <c r="S39" s="35"/>
      <c r="T39" s="35"/>
      <c r="U39" s="35"/>
      <c r="V39" s="36">
        <f t="shared" si="12"/>
        <v>0</v>
      </c>
    </row>
    <row r="40" spans="1:22" s="6" customFormat="1">
      <c r="A40" s="14" t="s">
        <v>63</v>
      </c>
      <c r="B40" s="15"/>
      <c r="C40" s="15"/>
      <c r="D40" s="15"/>
      <c r="E40" s="9">
        <v>225</v>
      </c>
      <c r="F40" s="37">
        <f t="shared" ref="F40:V40" si="13">F41+F42+F43+F44</f>
        <v>50000</v>
      </c>
      <c r="G40" s="41">
        <f t="shared" si="13"/>
        <v>0</v>
      </c>
      <c r="H40" s="41">
        <f t="shared" si="13"/>
        <v>0</v>
      </c>
      <c r="I40" s="41">
        <f t="shared" si="13"/>
        <v>0</v>
      </c>
      <c r="J40" s="36">
        <f t="shared" si="13"/>
        <v>0</v>
      </c>
      <c r="K40" s="41">
        <f t="shared" si="13"/>
        <v>40000</v>
      </c>
      <c r="L40" s="41">
        <f t="shared" si="13"/>
        <v>0</v>
      </c>
      <c r="M40" s="41">
        <f t="shared" si="13"/>
        <v>0</v>
      </c>
      <c r="N40" s="36">
        <f t="shared" si="13"/>
        <v>40000</v>
      </c>
      <c r="O40" s="41">
        <f t="shared" si="13"/>
        <v>0</v>
      </c>
      <c r="P40" s="41">
        <f t="shared" si="13"/>
        <v>0</v>
      </c>
      <c r="Q40" s="41">
        <f t="shared" si="13"/>
        <v>0</v>
      </c>
      <c r="R40" s="36">
        <f t="shared" si="13"/>
        <v>0</v>
      </c>
      <c r="S40" s="41">
        <f t="shared" si="13"/>
        <v>0</v>
      </c>
      <c r="T40" s="41">
        <f t="shared" si="13"/>
        <v>0</v>
      </c>
      <c r="U40" s="41">
        <f t="shared" si="13"/>
        <v>10000</v>
      </c>
      <c r="V40" s="36">
        <f t="shared" si="13"/>
        <v>10000</v>
      </c>
    </row>
    <row r="41" spans="1:22" s="6" customFormat="1">
      <c r="A41" s="17" t="s">
        <v>64</v>
      </c>
      <c r="B41" s="17"/>
      <c r="C41" s="17"/>
      <c r="D41" s="17">
        <v>244</v>
      </c>
      <c r="E41" s="18">
        <v>1111</v>
      </c>
      <c r="F41" s="37">
        <f>J41+N41+R41+V41</f>
        <v>20000</v>
      </c>
      <c r="G41" s="35"/>
      <c r="H41" s="35"/>
      <c r="I41" s="35"/>
      <c r="J41" s="36">
        <f>SUM(G41:I41)</f>
        <v>0</v>
      </c>
      <c r="K41" s="35">
        <v>10000</v>
      </c>
      <c r="L41" s="35"/>
      <c r="M41" s="35"/>
      <c r="N41" s="36">
        <f>SUM(K41:M41)</f>
        <v>10000</v>
      </c>
      <c r="O41" s="19"/>
      <c r="P41" s="19"/>
      <c r="Q41" s="19"/>
      <c r="R41" s="36">
        <f>SUM(O41:Q41)</f>
        <v>0</v>
      </c>
      <c r="S41" s="35"/>
      <c r="T41" s="35"/>
      <c r="U41" s="35">
        <v>10000</v>
      </c>
      <c r="V41" s="36">
        <f>SUM(S41:U41)</f>
        <v>10000</v>
      </c>
    </row>
    <row r="42" spans="1:22" s="6" customFormat="1" ht="25.5">
      <c r="A42" s="24" t="s">
        <v>65</v>
      </c>
      <c r="B42" s="17"/>
      <c r="C42" s="17"/>
      <c r="D42" s="17">
        <v>244</v>
      </c>
      <c r="E42" s="18">
        <v>1105</v>
      </c>
      <c r="F42" s="37">
        <f>J42+N42+R42+V42</f>
        <v>0</v>
      </c>
      <c r="G42" s="35"/>
      <c r="H42" s="35"/>
      <c r="I42" s="35"/>
      <c r="J42" s="36">
        <f>SUM(G42:I42)</f>
        <v>0</v>
      </c>
      <c r="K42" s="19"/>
      <c r="L42" s="19"/>
      <c r="M42" s="19"/>
      <c r="N42" s="36">
        <f>SUM(K42:M42)</f>
        <v>0</v>
      </c>
      <c r="O42" s="19"/>
      <c r="P42" s="19"/>
      <c r="Q42" s="19"/>
      <c r="R42" s="36">
        <f>SUM(O42:Q42)</f>
        <v>0</v>
      </c>
      <c r="S42" s="19"/>
      <c r="T42" s="19"/>
      <c r="U42" s="19"/>
      <c r="V42" s="36">
        <f>SUM(S42:U42)</f>
        <v>0</v>
      </c>
    </row>
    <row r="43" spans="1:22" s="6" customFormat="1">
      <c r="A43" s="21" t="s">
        <v>66</v>
      </c>
      <c r="B43" s="17"/>
      <c r="C43" s="17"/>
      <c r="D43" s="17">
        <v>244</v>
      </c>
      <c r="E43" s="18">
        <v>1106</v>
      </c>
      <c r="F43" s="37">
        <f>J43+N43+R43+V43</f>
        <v>0</v>
      </c>
      <c r="G43" s="19"/>
      <c r="H43" s="19"/>
      <c r="I43" s="19"/>
      <c r="J43" s="36">
        <f>SUM(G43:I43)</f>
        <v>0</v>
      </c>
      <c r="K43" s="19"/>
      <c r="L43" s="19"/>
      <c r="M43" s="19"/>
      <c r="N43" s="36">
        <f>SUM(K43:M43)</f>
        <v>0</v>
      </c>
      <c r="O43" s="19"/>
      <c r="P43" s="19"/>
      <c r="Q43" s="19"/>
      <c r="R43" s="36">
        <f>SUM(O43:Q43)</f>
        <v>0</v>
      </c>
      <c r="S43" s="19"/>
      <c r="T43" s="19"/>
      <c r="U43" s="19"/>
      <c r="V43" s="36">
        <f>SUM(S43:U43)</f>
        <v>0</v>
      </c>
    </row>
    <row r="44" spans="1:22" s="6" customFormat="1">
      <c r="A44" s="21" t="s">
        <v>67</v>
      </c>
      <c r="B44" s="17"/>
      <c r="C44" s="17"/>
      <c r="D44" s="17">
        <v>244</v>
      </c>
      <c r="E44" s="18">
        <v>1129</v>
      </c>
      <c r="F44" s="11">
        <f>J44+N44+R44+V44</f>
        <v>30000</v>
      </c>
      <c r="G44" s="19"/>
      <c r="H44" s="19"/>
      <c r="I44" s="19"/>
      <c r="J44" s="36">
        <f>SUM(G44:I44)</f>
        <v>0</v>
      </c>
      <c r="K44" s="35">
        <v>30000</v>
      </c>
      <c r="L44" s="19"/>
      <c r="M44" s="19"/>
      <c r="N44" s="36">
        <f>SUM(K44:M44)</f>
        <v>30000</v>
      </c>
      <c r="O44" s="19"/>
      <c r="P44" s="19"/>
      <c r="Q44" s="19"/>
      <c r="R44" s="36">
        <f>SUM(O44:Q44)</f>
        <v>0</v>
      </c>
      <c r="S44" s="19"/>
      <c r="T44" s="19"/>
      <c r="U44" s="19"/>
      <c r="V44" s="36">
        <f>SUM(S44:U44)</f>
        <v>0</v>
      </c>
    </row>
    <row r="45" spans="1:22" s="6" customFormat="1">
      <c r="A45" s="14" t="s">
        <v>68</v>
      </c>
      <c r="B45" s="15"/>
      <c r="C45" s="15"/>
      <c r="D45" s="15"/>
      <c r="E45" s="9">
        <v>226</v>
      </c>
      <c r="F45" s="37">
        <f>F46+F47+F51+F48+F53+F49+F50+F52</f>
        <v>32606</v>
      </c>
      <c r="G45" s="41">
        <f>G46+G47+G51+G48+G53+G49+G50+G52</f>
        <v>749.41</v>
      </c>
      <c r="H45" s="41">
        <f t="shared" ref="H45:I45" si="14">H46+H47+H51+H48+H53+H49+H50+H52</f>
        <v>440</v>
      </c>
      <c r="I45" s="41">
        <f t="shared" si="14"/>
        <v>7575</v>
      </c>
      <c r="J45" s="36">
        <f>J46+J47+J51+J48+J53+J49+J50+J52</f>
        <v>8764.41</v>
      </c>
      <c r="K45" s="36">
        <f t="shared" ref="K45:V45" si="15">K46+K47+K51+K48+K53+K49+K50+K52</f>
        <v>500</v>
      </c>
      <c r="L45" s="36">
        <f t="shared" si="15"/>
        <v>416.59</v>
      </c>
      <c r="M45" s="36">
        <f t="shared" si="15"/>
        <v>7075</v>
      </c>
      <c r="N45" s="36">
        <f t="shared" si="15"/>
        <v>7991.59</v>
      </c>
      <c r="O45" s="36">
        <f t="shared" si="15"/>
        <v>0</v>
      </c>
      <c r="P45" s="36">
        <f t="shared" si="15"/>
        <v>0</v>
      </c>
      <c r="Q45" s="36">
        <f t="shared" si="15"/>
        <v>7075</v>
      </c>
      <c r="R45" s="36">
        <f t="shared" si="15"/>
        <v>7075</v>
      </c>
      <c r="S45" s="36">
        <f t="shared" si="15"/>
        <v>1700</v>
      </c>
      <c r="T45" s="36">
        <f t="shared" si="15"/>
        <v>0</v>
      </c>
      <c r="U45" s="36">
        <f t="shared" si="15"/>
        <v>7075</v>
      </c>
      <c r="V45" s="36">
        <f t="shared" si="15"/>
        <v>8775</v>
      </c>
    </row>
    <row r="46" spans="1:22" s="6" customFormat="1">
      <c r="A46" s="21" t="s">
        <v>69</v>
      </c>
      <c r="B46" s="17"/>
      <c r="C46" s="17"/>
      <c r="D46" s="17">
        <v>244</v>
      </c>
      <c r="E46" s="18">
        <v>1104</v>
      </c>
      <c r="F46" s="37">
        <f t="shared" ref="F46:F54" si="16">J46+N46+R46+V46</f>
        <v>0</v>
      </c>
      <c r="G46" s="19"/>
      <c r="H46" s="19"/>
      <c r="I46" s="19"/>
      <c r="J46" s="36">
        <f t="shared" ref="J46:J54" si="17">SUM(G46:I46)</f>
        <v>0</v>
      </c>
      <c r="K46" s="19"/>
      <c r="L46" s="19"/>
      <c r="M46" s="19"/>
      <c r="N46" s="36">
        <f t="shared" ref="N46:N54" si="18">SUM(K46:M46)</f>
        <v>0</v>
      </c>
      <c r="O46" s="19"/>
      <c r="P46" s="19"/>
      <c r="Q46" s="19"/>
      <c r="R46" s="36">
        <f t="shared" ref="R46:R54" si="19">SUM(O46:Q46)</f>
        <v>0</v>
      </c>
      <c r="S46" s="19"/>
      <c r="T46" s="19"/>
      <c r="U46" s="19"/>
      <c r="V46" s="36">
        <f t="shared" ref="V46:V54" si="20">SUM(S46:U46)</f>
        <v>0</v>
      </c>
    </row>
    <row r="47" spans="1:22" s="6" customFormat="1" ht="25.5">
      <c r="A47" s="24" t="s">
        <v>70</v>
      </c>
      <c r="B47" s="17"/>
      <c r="C47" s="17"/>
      <c r="D47" s="17">
        <v>244</v>
      </c>
      <c r="E47" s="18">
        <v>1133</v>
      </c>
      <c r="F47" s="37">
        <f t="shared" si="16"/>
        <v>0</v>
      </c>
      <c r="G47" s="19"/>
      <c r="H47" s="19"/>
      <c r="I47" s="19"/>
      <c r="J47" s="36">
        <f t="shared" si="17"/>
        <v>0</v>
      </c>
      <c r="K47" s="19"/>
      <c r="L47" s="19"/>
      <c r="M47" s="19"/>
      <c r="N47" s="36">
        <f t="shared" si="18"/>
        <v>0</v>
      </c>
      <c r="O47" s="19"/>
      <c r="P47" s="19"/>
      <c r="Q47" s="19"/>
      <c r="R47" s="36">
        <f t="shared" si="19"/>
        <v>0</v>
      </c>
      <c r="S47" s="19"/>
      <c r="T47" s="19"/>
      <c r="U47" s="19"/>
      <c r="V47" s="36">
        <f t="shared" si="20"/>
        <v>0</v>
      </c>
    </row>
    <row r="48" spans="1:22" s="6" customFormat="1">
      <c r="A48" s="21" t="s">
        <v>71</v>
      </c>
      <c r="B48" s="17"/>
      <c r="C48" s="17"/>
      <c r="D48" s="17">
        <v>244</v>
      </c>
      <c r="E48" s="18">
        <v>1135</v>
      </c>
      <c r="F48" s="37">
        <f t="shared" si="16"/>
        <v>1700</v>
      </c>
      <c r="G48" s="19"/>
      <c r="H48" s="19"/>
      <c r="I48" s="19"/>
      <c r="J48" s="36">
        <f t="shared" si="17"/>
        <v>0</v>
      </c>
      <c r="K48" s="19"/>
      <c r="L48" s="19"/>
      <c r="M48" s="19"/>
      <c r="N48" s="36">
        <f t="shared" si="18"/>
        <v>0</v>
      </c>
      <c r="O48" s="19"/>
      <c r="P48" s="19"/>
      <c r="Q48" s="19"/>
      <c r="R48" s="36">
        <f t="shared" si="19"/>
        <v>0</v>
      </c>
      <c r="S48" s="35">
        <v>1700</v>
      </c>
      <c r="T48" s="19"/>
      <c r="U48" s="19"/>
      <c r="V48" s="36">
        <f t="shared" si="20"/>
        <v>1700</v>
      </c>
    </row>
    <row r="49" spans="1:22" s="6" customFormat="1">
      <c r="A49" s="21" t="s">
        <v>72</v>
      </c>
      <c r="B49" s="17"/>
      <c r="C49" s="17"/>
      <c r="D49" s="34">
        <v>244</v>
      </c>
      <c r="E49" s="18">
        <v>1136</v>
      </c>
      <c r="F49" s="37">
        <f t="shared" si="16"/>
        <v>0</v>
      </c>
      <c r="G49" s="19"/>
      <c r="H49" s="19"/>
      <c r="I49" s="19"/>
      <c r="J49" s="36">
        <f t="shared" si="17"/>
        <v>0</v>
      </c>
      <c r="K49" s="19"/>
      <c r="L49" s="19"/>
      <c r="M49" s="19"/>
      <c r="N49" s="36">
        <f t="shared" si="18"/>
        <v>0</v>
      </c>
      <c r="O49" s="19"/>
      <c r="P49" s="19"/>
      <c r="Q49" s="19"/>
      <c r="R49" s="36">
        <f t="shared" si="19"/>
        <v>0</v>
      </c>
      <c r="S49" s="19"/>
      <c r="T49" s="19"/>
      <c r="U49" s="19"/>
      <c r="V49" s="36">
        <f t="shared" si="20"/>
        <v>0</v>
      </c>
    </row>
    <row r="50" spans="1:22" s="6" customFormat="1">
      <c r="A50" s="21" t="s">
        <v>73</v>
      </c>
      <c r="B50" s="17"/>
      <c r="C50" s="17"/>
      <c r="D50" s="17">
        <v>244</v>
      </c>
      <c r="E50" s="18">
        <v>1137</v>
      </c>
      <c r="F50" s="37">
        <f t="shared" si="16"/>
        <v>0</v>
      </c>
      <c r="G50" s="19"/>
      <c r="H50" s="19"/>
      <c r="I50" s="19"/>
      <c r="J50" s="36">
        <f t="shared" si="17"/>
        <v>0</v>
      </c>
      <c r="K50" s="19"/>
      <c r="L50" s="19"/>
      <c r="M50" s="19"/>
      <c r="N50" s="36">
        <f t="shared" si="18"/>
        <v>0</v>
      </c>
      <c r="O50" s="19"/>
      <c r="P50" s="19"/>
      <c r="Q50" s="19"/>
      <c r="R50" s="36">
        <f t="shared" si="19"/>
        <v>0</v>
      </c>
      <c r="S50" s="19"/>
      <c r="T50" s="19"/>
      <c r="U50" s="19"/>
      <c r="V50" s="36">
        <f t="shared" si="20"/>
        <v>0</v>
      </c>
    </row>
    <row r="51" spans="1:22" s="6" customFormat="1">
      <c r="A51" s="21" t="s">
        <v>74</v>
      </c>
      <c r="B51" s="17"/>
      <c r="C51" s="17"/>
      <c r="D51" s="17">
        <v>244</v>
      </c>
      <c r="E51" s="18">
        <v>1139</v>
      </c>
      <c r="F51" s="37">
        <f t="shared" si="16"/>
        <v>0</v>
      </c>
      <c r="G51" s="19"/>
      <c r="H51" s="19"/>
      <c r="I51" s="19"/>
      <c r="J51" s="36">
        <f t="shared" si="17"/>
        <v>0</v>
      </c>
      <c r="K51" s="19"/>
      <c r="L51" s="19"/>
      <c r="M51" s="19"/>
      <c r="N51" s="36">
        <f t="shared" si="18"/>
        <v>0</v>
      </c>
      <c r="O51" s="19"/>
      <c r="P51" s="19"/>
      <c r="Q51" s="19"/>
      <c r="R51" s="36">
        <f t="shared" si="19"/>
        <v>0</v>
      </c>
      <c r="S51" s="19"/>
      <c r="T51" s="19"/>
      <c r="U51" s="19"/>
      <c r="V51" s="36">
        <f t="shared" si="20"/>
        <v>0</v>
      </c>
    </row>
    <row r="52" spans="1:22" s="6" customFormat="1">
      <c r="A52" s="21" t="s">
        <v>111</v>
      </c>
      <c r="B52" s="17"/>
      <c r="C52" s="17"/>
      <c r="D52" s="34">
        <v>244</v>
      </c>
      <c r="E52" s="18">
        <v>1140</v>
      </c>
      <c r="F52" s="37">
        <f>J52+N52+R52+V52</f>
        <v>2606</v>
      </c>
      <c r="G52" s="35">
        <v>749.41</v>
      </c>
      <c r="H52" s="35">
        <v>440</v>
      </c>
      <c r="I52" s="35">
        <v>500</v>
      </c>
      <c r="J52" s="36">
        <f t="shared" ref="J52" si="21">SUM(G52:I52)</f>
        <v>1689.4099999999999</v>
      </c>
      <c r="K52" s="35">
        <v>500</v>
      </c>
      <c r="L52" s="35">
        <v>416.59</v>
      </c>
      <c r="M52" s="35"/>
      <c r="N52" s="36">
        <f t="shared" ref="N52" si="22">SUM(K52:M52)</f>
        <v>916.58999999999992</v>
      </c>
      <c r="O52" s="19"/>
      <c r="P52" s="19"/>
      <c r="Q52" s="35"/>
      <c r="R52" s="36">
        <f t="shared" ref="R52" si="23">SUM(O52:Q52)</f>
        <v>0</v>
      </c>
      <c r="S52" s="19"/>
      <c r="T52" s="19"/>
      <c r="U52" s="35"/>
      <c r="V52" s="36">
        <f t="shared" ref="V52" si="24">SUM(S52:U52)</f>
        <v>0</v>
      </c>
    </row>
    <row r="53" spans="1:22" s="6" customFormat="1">
      <c r="A53" s="21" t="s">
        <v>68</v>
      </c>
      <c r="B53" s="17"/>
      <c r="C53" s="17"/>
      <c r="D53" s="34">
        <v>244</v>
      </c>
      <c r="E53" s="18">
        <v>1140</v>
      </c>
      <c r="F53" s="37">
        <f t="shared" si="16"/>
        <v>28300</v>
      </c>
      <c r="G53" s="19"/>
      <c r="H53" s="19"/>
      <c r="I53" s="35">
        <v>7075</v>
      </c>
      <c r="J53" s="36">
        <f t="shared" si="17"/>
        <v>7075</v>
      </c>
      <c r="K53" s="35"/>
      <c r="L53" s="35"/>
      <c r="M53" s="35">
        <v>7075</v>
      </c>
      <c r="N53" s="36">
        <f t="shared" si="18"/>
        <v>7075</v>
      </c>
      <c r="O53" s="19"/>
      <c r="P53" s="19"/>
      <c r="Q53" s="35">
        <v>7075</v>
      </c>
      <c r="R53" s="36">
        <f t="shared" si="19"/>
        <v>7075</v>
      </c>
      <c r="S53" s="19"/>
      <c r="T53" s="19"/>
      <c r="U53" s="35">
        <v>7075</v>
      </c>
      <c r="V53" s="36">
        <f t="shared" si="20"/>
        <v>7075</v>
      </c>
    </row>
    <row r="54" spans="1:22" s="6" customFormat="1">
      <c r="A54" s="25" t="s">
        <v>75</v>
      </c>
      <c r="B54" s="17"/>
      <c r="C54" s="17"/>
      <c r="D54" s="17"/>
      <c r="E54" s="23">
        <v>231</v>
      </c>
      <c r="F54" s="37">
        <f t="shared" si="16"/>
        <v>0</v>
      </c>
      <c r="G54" s="19"/>
      <c r="H54" s="19"/>
      <c r="I54" s="19"/>
      <c r="J54" s="36">
        <f t="shared" si="17"/>
        <v>0</v>
      </c>
      <c r="K54" s="19"/>
      <c r="L54" s="19"/>
      <c r="M54" s="19"/>
      <c r="N54" s="36">
        <f t="shared" si="18"/>
        <v>0</v>
      </c>
      <c r="O54" s="19"/>
      <c r="P54" s="19"/>
      <c r="Q54" s="19"/>
      <c r="R54" s="36">
        <f t="shared" si="19"/>
        <v>0</v>
      </c>
      <c r="S54" s="19"/>
      <c r="T54" s="19"/>
      <c r="U54" s="19"/>
      <c r="V54" s="36">
        <f t="shared" si="20"/>
        <v>0</v>
      </c>
    </row>
    <row r="55" spans="1:22" s="6" customFormat="1" ht="25.5">
      <c r="A55" s="26" t="s">
        <v>76</v>
      </c>
      <c r="B55" s="15"/>
      <c r="C55" s="15"/>
      <c r="D55" s="15"/>
      <c r="E55" s="9">
        <v>240</v>
      </c>
      <c r="F55" s="37">
        <f t="shared" ref="F55:V55" si="25">F56+F57</f>
        <v>0</v>
      </c>
      <c r="G55" s="41">
        <f t="shared" si="25"/>
        <v>0</v>
      </c>
      <c r="H55" s="41">
        <f t="shared" si="25"/>
        <v>0</v>
      </c>
      <c r="I55" s="41">
        <f t="shared" si="25"/>
        <v>0</v>
      </c>
      <c r="J55" s="36">
        <f t="shared" si="25"/>
        <v>0</v>
      </c>
      <c r="K55" s="41">
        <f t="shared" si="25"/>
        <v>0</v>
      </c>
      <c r="L55" s="41">
        <f t="shared" si="25"/>
        <v>0</v>
      </c>
      <c r="M55" s="41">
        <f t="shared" si="25"/>
        <v>0</v>
      </c>
      <c r="N55" s="36">
        <f t="shared" si="25"/>
        <v>0</v>
      </c>
      <c r="O55" s="41">
        <f t="shared" si="25"/>
        <v>0</v>
      </c>
      <c r="P55" s="41">
        <f t="shared" si="25"/>
        <v>0</v>
      </c>
      <c r="Q55" s="41">
        <f t="shared" si="25"/>
        <v>0</v>
      </c>
      <c r="R55" s="36">
        <f t="shared" si="25"/>
        <v>0</v>
      </c>
      <c r="S55" s="41">
        <f t="shared" si="25"/>
        <v>0</v>
      </c>
      <c r="T55" s="41">
        <f t="shared" si="25"/>
        <v>0</v>
      </c>
      <c r="U55" s="41">
        <f t="shared" si="25"/>
        <v>0</v>
      </c>
      <c r="V55" s="36">
        <f t="shared" si="25"/>
        <v>0</v>
      </c>
    </row>
    <row r="56" spans="1:22" s="6" customFormat="1" ht="25.5">
      <c r="A56" s="24" t="s">
        <v>77</v>
      </c>
      <c r="B56" s="17"/>
      <c r="C56" s="17"/>
      <c r="D56" s="17"/>
      <c r="E56" s="18">
        <v>241</v>
      </c>
      <c r="F56" s="37">
        <f>J56+N56+R56+V56</f>
        <v>0</v>
      </c>
      <c r="G56" s="35"/>
      <c r="H56" s="35"/>
      <c r="I56" s="35"/>
      <c r="J56" s="36">
        <f>SUM(G56:I56)</f>
        <v>0</v>
      </c>
      <c r="K56" s="35"/>
      <c r="L56" s="35"/>
      <c r="M56" s="35"/>
      <c r="N56" s="36">
        <f>SUM(K56:M56)</f>
        <v>0</v>
      </c>
      <c r="O56" s="35"/>
      <c r="P56" s="35"/>
      <c r="Q56" s="35"/>
      <c r="R56" s="36">
        <f>SUM(O56:Q56)</f>
        <v>0</v>
      </c>
      <c r="S56" s="35"/>
      <c r="T56" s="35"/>
      <c r="U56" s="35"/>
      <c r="V56" s="36">
        <f>SUM(S56:U56)</f>
        <v>0</v>
      </c>
    </row>
    <row r="57" spans="1:22" s="6" customFormat="1" ht="25.5">
      <c r="A57" s="24" t="s">
        <v>78</v>
      </c>
      <c r="B57" s="17"/>
      <c r="C57" s="17"/>
      <c r="D57" s="17"/>
      <c r="E57" s="18">
        <v>242</v>
      </c>
      <c r="F57" s="37">
        <f>J57+N57+R57+V57</f>
        <v>0</v>
      </c>
      <c r="G57" s="35"/>
      <c r="H57" s="35"/>
      <c r="I57" s="35"/>
      <c r="J57" s="36">
        <f>SUM(G57:I57)</f>
        <v>0</v>
      </c>
      <c r="K57" s="35"/>
      <c r="L57" s="35"/>
      <c r="M57" s="35"/>
      <c r="N57" s="36">
        <f>SUM(K57:M57)</f>
        <v>0</v>
      </c>
      <c r="O57" s="35"/>
      <c r="P57" s="35"/>
      <c r="Q57" s="35"/>
      <c r="R57" s="36">
        <f>SUM(O57:Q57)</f>
        <v>0</v>
      </c>
      <c r="S57" s="35"/>
      <c r="T57" s="35"/>
      <c r="U57" s="35"/>
      <c r="V57" s="36">
        <f>SUM(S57:U57)</f>
        <v>0</v>
      </c>
    </row>
    <row r="58" spans="1:22" s="6" customFormat="1" ht="25.5">
      <c r="A58" s="27" t="s">
        <v>78</v>
      </c>
      <c r="B58" s="15"/>
      <c r="C58" s="15"/>
      <c r="D58" s="15"/>
      <c r="E58" s="9">
        <v>250</v>
      </c>
      <c r="F58" s="37">
        <f t="shared" ref="F58:V58" si="26">F59</f>
        <v>0</v>
      </c>
      <c r="G58" s="41">
        <f t="shared" si="26"/>
        <v>0</v>
      </c>
      <c r="H58" s="41">
        <f t="shared" si="26"/>
        <v>0</v>
      </c>
      <c r="I58" s="41">
        <f t="shared" si="26"/>
        <v>0</v>
      </c>
      <c r="J58" s="36">
        <f t="shared" si="26"/>
        <v>0</v>
      </c>
      <c r="K58" s="41">
        <f t="shared" si="26"/>
        <v>0</v>
      </c>
      <c r="L58" s="41">
        <f t="shared" si="26"/>
        <v>0</v>
      </c>
      <c r="M58" s="41">
        <f t="shared" si="26"/>
        <v>0</v>
      </c>
      <c r="N58" s="36">
        <f t="shared" si="26"/>
        <v>0</v>
      </c>
      <c r="O58" s="41">
        <f t="shared" si="26"/>
        <v>0</v>
      </c>
      <c r="P58" s="41">
        <f t="shared" si="26"/>
        <v>0</v>
      </c>
      <c r="Q58" s="41">
        <f t="shared" si="26"/>
        <v>0</v>
      </c>
      <c r="R58" s="36">
        <f t="shared" si="26"/>
        <v>0</v>
      </c>
      <c r="S58" s="41">
        <f t="shared" si="26"/>
        <v>0</v>
      </c>
      <c r="T58" s="41">
        <f t="shared" si="26"/>
        <v>0</v>
      </c>
      <c r="U58" s="41">
        <f t="shared" si="26"/>
        <v>0</v>
      </c>
      <c r="V58" s="36">
        <f t="shared" si="26"/>
        <v>0</v>
      </c>
    </row>
    <row r="59" spans="1:22" s="6" customFormat="1">
      <c r="A59" s="17" t="s">
        <v>79</v>
      </c>
      <c r="B59" s="17"/>
      <c r="C59" s="17"/>
      <c r="D59" s="17"/>
      <c r="E59" s="18">
        <v>251</v>
      </c>
      <c r="F59" s="37">
        <f>J59+N59+R59+V59</f>
        <v>0</v>
      </c>
      <c r="G59" s="19"/>
      <c r="H59" s="19"/>
      <c r="I59" s="19"/>
      <c r="J59" s="36">
        <f>SUM(G59:I59)</f>
        <v>0</v>
      </c>
      <c r="K59" s="35"/>
      <c r="L59" s="35"/>
      <c r="M59" s="35"/>
      <c r="N59" s="36">
        <f>SUM(K59:M59)</f>
        <v>0</v>
      </c>
      <c r="O59" s="35"/>
      <c r="P59" s="35"/>
      <c r="Q59" s="35"/>
      <c r="R59" s="36">
        <f>SUM(O59:Q59)</f>
        <v>0</v>
      </c>
      <c r="S59" s="35"/>
      <c r="T59" s="35"/>
      <c r="U59" s="35"/>
      <c r="V59" s="36">
        <f>SUM(S59:U59)</f>
        <v>0</v>
      </c>
    </row>
    <row r="60" spans="1:22" s="6" customFormat="1">
      <c r="A60" s="14" t="s">
        <v>80</v>
      </c>
      <c r="B60" s="15"/>
      <c r="C60" s="15"/>
      <c r="D60" s="15"/>
      <c r="E60" s="9">
        <v>260</v>
      </c>
      <c r="F60" s="37">
        <f>F61+F67</f>
        <v>127694</v>
      </c>
      <c r="G60" s="41">
        <f t="shared" ref="G60:V60" si="27">G61+G67</f>
        <v>37470.5</v>
      </c>
      <c r="H60" s="41">
        <f t="shared" si="27"/>
        <v>22000</v>
      </c>
      <c r="I60" s="41">
        <f t="shared" si="27"/>
        <v>25000</v>
      </c>
      <c r="J60" s="36">
        <f t="shared" si="27"/>
        <v>84470.5</v>
      </c>
      <c r="K60" s="41">
        <f t="shared" si="27"/>
        <v>25000</v>
      </c>
      <c r="L60" s="41">
        <f t="shared" si="27"/>
        <v>18223.5</v>
      </c>
      <c r="M60" s="41">
        <f t="shared" si="27"/>
        <v>0</v>
      </c>
      <c r="N60" s="36">
        <f t="shared" si="27"/>
        <v>43223.5</v>
      </c>
      <c r="O60" s="41">
        <f t="shared" si="27"/>
        <v>0</v>
      </c>
      <c r="P60" s="41">
        <f t="shared" si="27"/>
        <v>0</v>
      </c>
      <c r="Q60" s="41">
        <f t="shared" si="27"/>
        <v>0</v>
      </c>
      <c r="R60" s="36">
        <f t="shared" si="27"/>
        <v>0</v>
      </c>
      <c r="S60" s="41">
        <f t="shared" si="27"/>
        <v>0</v>
      </c>
      <c r="T60" s="41">
        <f t="shared" si="27"/>
        <v>0</v>
      </c>
      <c r="U60" s="41">
        <f t="shared" si="27"/>
        <v>0</v>
      </c>
      <c r="V60" s="36">
        <f t="shared" si="27"/>
        <v>0</v>
      </c>
    </row>
    <row r="61" spans="1:22" s="6" customFormat="1">
      <c r="A61" s="14" t="s">
        <v>81</v>
      </c>
      <c r="B61" s="15"/>
      <c r="C61" s="15"/>
      <c r="D61" s="15"/>
      <c r="E61" s="9">
        <v>262</v>
      </c>
      <c r="F61" s="37">
        <f t="shared" ref="F61:V61" si="28">F62+F63+F64+F65+F66</f>
        <v>127694</v>
      </c>
      <c r="G61" s="41">
        <f t="shared" si="28"/>
        <v>37470.5</v>
      </c>
      <c r="H61" s="41">
        <f t="shared" si="28"/>
        <v>22000</v>
      </c>
      <c r="I61" s="41">
        <f t="shared" si="28"/>
        <v>25000</v>
      </c>
      <c r="J61" s="36">
        <f t="shared" si="28"/>
        <v>84470.5</v>
      </c>
      <c r="K61" s="41">
        <f t="shared" si="28"/>
        <v>25000</v>
      </c>
      <c r="L61" s="41">
        <f t="shared" si="28"/>
        <v>18223.5</v>
      </c>
      <c r="M61" s="41">
        <f t="shared" si="28"/>
        <v>0</v>
      </c>
      <c r="N61" s="36">
        <f t="shared" si="28"/>
        <v>43223.5</v>
      </c>
      <c r="O61" s="41">
        <f t="shared" si="28"/>
        <v>0</v>
      </c>
      <c r="P61" s="41">
        <f t="shared" si="28"/>
        <v>0</v>
      </c>
      <c r="Q61" s="41">
        <f t="shared" si="28"/>
        <v>0</v>
      </c>
      <c r="R61" s="36">
        <f t="shared" si="28"/>
        <v>0</v>
      </c>
      <c r="S61" s="41">
        <f t="shared" si="28"/>
        <v>0</v>
      </c>
      <c r="T61" s="41">
        <f t="shared" si="28"/>
        <v>0</v>
      </c>
      <c r="U61" s="41">
        <f t="shared" si="28"/>
        <v>0</v>
      </c>
      <c r="V61" s="36">
        <f t="shared" si="28"/>
        <v>0</v>
      </c>
    </row>
    <row r="62" spans="1:22" s="6" customFormat="1">
      <c r="A62" s="17" t="s">
        <v>82</v>
      </c>
      <c r="B62" s="17"/>
      <c r="C62" s="17"/>
      <c r="D62" s="17"/>
      <c r="E62" s="18">
        <v>1113</v>
      </c>
      <c r="F62" s="37">
        <f>J62+N62+R62+V62</f>
        <v>0</v>
      </c>
      <c r="G62" s="19"/>
      <c r="H62" s="19"/>
      <c r="I62" s="19"/>
      <c r="J62" s="36">
        <f>SUM(G62:I62)</f>
        <v>0</v>
      </c>
      <c r="K62" s="35"/>
      <c r="L62" s="35"/>
      <c r="M62" s="35"/>
      <c r="N62" s="36">
        <f>SUM(K62:M62)</f>
        <v>0</v>
      </c>
      <c r="O62" s="35"/>
      <c r="P62" s="35"/>
      <c r="Q62" s="35"/>
      <c r="R62" s="36">
        <f>SUM(O62:Q62)</f>
        <v>0</v>
      </c>
      <c r="S62" s="35"/>
      <c r="T62" s="35"/>
      <c r="U62" s="35"/>
      <c r="V62" s="36">
        <f>SUM(S62:U62)</f>
        <v>0</v>
      </c>
    </row>
    <row r="63" spans="1:22" s="6" customFormat="1">
      <c r="A63" s="17" t="s">
        <v>83</v>
      </c>
      <c r="B63" s="22"/>
      <c r="C63" s="17"/>
      <c r="D63" s="17"/>
      <c r="E63" s="18">
        <v>1114</v>
      </c>
      <c r="F63" s="37">
        <f>J63+N63+R63+V63</f>
        <v>0</v>
      </c>
      <c r="G63" s="19"/>
      <c r="H63" s="19"/>
      <c r="I63" s="19"/>
      <c r="J63" s="36">
        <f>SUM(G63:I63)</f>
        <v>0</v>
      </c>
      <c r="K63" s="19"/>
      <c r="L63" s="19"/>
      <c r="M63" s="19"/>
      <c r="N63" s="36">
        <f>SUM(K63:M63)</f>
        <v>0</v>
      </c>
      <c r="O63" s="35"/>
      <c r="P63" s="35"/>
      <c r="Q63" s="35"/>
      <c r="R63" s="36">
        <f>SUM(O63:Q63)</f>
        <v>0</v>
      </c>
      <c r="S63" s="35"/>
      <c r="T63" s="35"/>
      <c r="U63" s="35"/>
      <c r="V63" s="36">
        <f>SUM(S63:U63)</f>
        <v>0</v>
      </c>
    </row>
    <row r="64" spans="1:22" s="6" customFormat="1">
      <c r="A64" s="17" t="s">
        <v>84</v>
      </c>
      <c r="C64" s="17"/>
      <c r="D64" s="17"/>
      <c r="E64" s="18">
        <v>1115</v>
      </c>
      <c r="F64" s="37">
        <f>J64+N64+R64+V64</f>
        <v>0</v>
      </c>
      <c r="G64" s="19"/>
      <c r="H64" s="19"/>
      <c r="I64" s="19"/>
      <c r="J64" s="36">
        <f>SUM(G64:I64)</f>
        <v>0</v>
      </c>
      <c r="K64" s="19"/>
      <c r="L64" s="19"/>
      <c r="M64" s="19"/>
      <c r="N64" s="36">
        <f>SUM(K64:M64)</f>
        <v>0</v>
      </c>
      <c r="O64" s="35"/>
      <c r="P64" s="35"/>
      <c r="Q64" s="35"/>
      <c r="R64" s="36">
        <f>SUM(O64:Q64)</f>
        <v>0</v>
      </c>
      <c r="S64" s="35"/>
      <c r="T64" s="35"/>
      <c r="U64" s="35"/>
      <c r="V64" s="36">
        <f>SUM(S64:U64)</f>
        <v>0</v>
      </c>
    </row>
    <row r="65" spans="1:22" s="6" customFormat="1">
      <c r="A65" s="17" t="s">
        <v>85</v>
      </c>
      <c r="B65" s="17"/>
      <c r="C65" s="17"/>
      <c r="D65" s="17"/>
      <c r="E65" s="18">
        <v>1141</v>
      </c>
      <c r="F65" s="37">
        <f>J65+N65+R65+V65</f>
        <v>0</v>
      </c>
      <c r="G65" s="19"/>
      <c r="H65" s="19"/>
      <c r="I65" s="19"/>
      <c r="J65" s="36">
        <f>SUM(G65:I65)</f>
        <v>0</v>
      </c>
      <c r="K65" s="19"/>
      <c r="L65" s="19"/>
      <c r="M65" s="19"/>
      <c r="N65" s="36">
        <f>SUM(K65:M65)</f>
        <v>0</v>
      </c>
      <c r="O65" s="35"/>
      <c r="P65" s="35"/>
      <c r="Q65" s="35"/>
      <c r="R65" s="36">
        <f>SUM(O65:Q65)</f>
        <v>0</v>
      </c>
      <c r="S65" s="35"/>
      <c r="T65" s="35"/>
      <c r="U65" s="35"/>
      <c r="V65" s="36">
        <f>SUM(S65:U65)</f>
        <v>0</v>
      </c>
    </row>
    <row r="66" spans="1:22" s="6" customFormat="1">
      <c r="A66" s="17" t="s">
        <v>86</v>
      </c>
      <c r="B66" s="17"/>
      <c r="C66" s="17"/>
      <c r="D66" s="17"/>
      <c r="E66" s="18">
        <v>1142</v>
      </c>
      <c r="F66" s="37">
        <f>J66+N66+R66+V66</f>
        <v>127694</v>
      </c>
      <c r="G66" s="35">
        <v>37470.5</v>
      </c>
      <c r="H66" s="35">
        <v>22000</v>
      </c>
      <c r="I66" s="35">
        <v>25000</v>
      </c>
      <c r="J66" s="36">
        <f>SUM(G66:I66)</f>
        <v>84470.5</v>
      </c>
      <c r="K66" s="35">
        <v>25000</v>
      </c>
      <c r="L66" s="35">
        <v>18223.5</v>
      </c>
      <c r="M66" s="19"/>
      <c r="N66" s="36">
        <f>SUM(K66:M66)</f>
        <v>43223.5</v>
      </c>
      <c r="O66" s="35"/>
      <c r="P66" s="35"/>
      <c r="Q66" s="35"/>
      <c r="R66" s="36">
        <f>SUM(O66:Q66)</f>
        <v>0</v>
      </c>
      <c r="S66" s="35"/>
      <c r="T66" s="35"/>
      <c r="U66" s="35"/>
      <c r="V66" s="36">
        <f>SUM(S66:U66)</f>
        <v>0</v>
      </c>
    </row>
    <row r="67" spans="1:22" s="6" customFormat="1">
      <c r="A67" s="14" t="s">
        <v>87</v>
      </c>
      <c r="B67" s="15"/>
      <c r="C67" s="15"/>
      <c r="D67" s="15"/>
      <c r="E67" s="9">
        <v>263</v>
      </c>
      <c r="F67" s="37">
        <f t="shared" ref="F67:V67" si="29">F68</f>
        <v>0</v>
      </c>
      <c r="G67" s="41">
        <f t="shared" si="29"/>
        <v>0</v>
      </c>
      <c r="H67" s="41">
        <f t="shared" si="29"/>
        <v>0</v>
      </c>
      <c r="I67" s="41">
        <f t="shared" si="29"/>
        <v>0</v>
      </c>
      <c r="J67" s="36">
        <f t="shared" si="29"/>
        <v>0</v>
      </c>
      <c r="K67" s="41">
        <f t="shared" si="29"/>
        <v>0</v>
      </c>
      <c r="L67" s="41">
        <f t="shared" si="29"/>
        <v>0</v>
      </c>
      <c r="M67" s="41">
        <f t="shared" si="29"/>
        <v>0</v>
      </c>
      <c r="N67" s="36">
        <f t="shared" si="29"/>
        <v>0</v>
      </c>
      <c r="O67" s="41">
        <f t="shared" si="29"/>
        <v>0</v>
      </c>
      <c r="P67" s="41">
        <f t="shared" si="29"/>
        <v>0</v>
      </c>
      <c r="Q67" s="41">
        <f t="shared" si="29"/>
        <v>0</v>
      </c>
      <c r="R67" s="36">
        <f t="shared" si="29"/>
        <v>0</v>
      </c>
      <c r="S67" s="41">
        <f t="shared" si="29"/>
        <v>0</v>
      </c>
      <c r="T67" s="41">
        <f t="shared" si="29"/>
        <v>0</v>
      </c>
      <c r="U67" s="41">
        <f t="shared" si="29"/>
        <v>0</v>
      </c>
      <c r="V67" s="36">
        <f t="shared" si="29"/>
        <v>0</v>
      </c>
    </row>
    <row r="68" spans="1:22" s="6" customFormat="1">
      <c r="A68" s="17" t="s">
        <v>88</v>
      </c>
      <c r="B68" s="17"/>
      <c r="C68" s="17"/>
      <c r="D68" s="17"/>
      <c r="E68" s="18"/>
      <c r="F68" s="37">
        <f>J68+N68+R68+V68</f>
        <v>0</v>
      </c>
      <c r="G68" s="35"/>
      <c r="H68" s="35"/>
      <c r="I68" s="35"/>
      <c r="J68" s="36">
        <f>SUM(G68:I68)</f>
        <v>0</v>
      </c>
      <c r="K68" s="35"/>
      <c r="L68" s="35"/>
      <c r="M68" s="35"/>
      <c r="N68" s="36">
        <f>SUM(K68:M68)</f>
        <v>0</v>
      </c>
      <c r="O68" s="35"/>
      <c r="P68" s="35"/>
      <c r="Q68" s="35"/>
      <c r="R68" s="36">
        <f>SUM(O68:Q68)</f>
        <v>0</v>
      </c>
      <c r="S68" s="35"/>
      <c r="T68" s="35"/>
      <c r="U68" s="35"/>
      <c r="V68" s="36">
        <f>SUM(S68:U68)</f>
        <v>0</v>
      </c>
    </row>
    <row r="69" spans="1:22" s="6" customFormat="1">
      <c r="A69" s="14" t="s">
        <v>89</v>
      </c>
      <c r="B69" s="15"/>
      <c r="C69" s="15"/>
      <c r="D69" s="15"/>
      <c r="E69" s="9">
        <v>290</v>
      </c>
      <c r="F69" s="37">
        <f t="shared" ref="F69:V69" si="30">F70+F71+F72+F73+F74+F75+F76</f>
        <v>0</v>
      </c>
      <c r="G69" s="41">
        <f t="shared" si="30"/>
        <v>0</v>
      </c>
      <c r="H69" s="41">
        <f t="shared" si="30"/>
        <v>0</v>
      </c>
      <c r="I69" s="41">
        <f t="shared" si="30"/>
        <v>0</v>
      </c>
      <c r="J69" s="36">
        <f t="shared" si="30"/>
        <v>0</v>
      </c>
      <c r="K69" s="41">
        <f t="shared" si="30"/>
        <v>0</v>
      </c>
      <c r="L69" s="41">
        <f t="shared" si="30"/>
        <v>0</v>
      </c>
      <c r="M69" s="41">
        <f t="shared" si="30"/>
        <v>0</v>
      </c>
      <c r="N69" s="36">
        <f t="shared" si="30"/>
        <v>0</v>
      </c>
      <c r="O69" s="41">
        <f t="shared" si="30"/>
        <v>0</v>
      </c>
      <c r="P69" s="41">
        <f t="shared" si="30"/>
        <v>0</v>
      </c>
      <c r="Q69" s="41">
        <f t="shared" si="30"/>
        <v>0</v>
      </c>
      <c r="R69" s="36">
        <f t="shared" si="30"/>
        <v>0</v>
      </c>
      <c r="S69" s="41">
        <f t="shared" si="30"/>
        <v>0</v>
      </c>
      <c r="T69" s="41">
        <f t="shared" si="30"/>
        <v>0</v>
      </c>
      <c r="U69" s="41">
        <f t="shared" si="30"/>
        <v>0</v>
      </c>
      <c r="V69" s="36">
        <f t="shared" si="30"/>
        <v>0</v>
      </c>
    </row>
    <row r="70" spans="1:22" s="6" customFormat="1" ht="25.5">
      <c r="A70" s="28" t="s">
        <v>90</v>
      </c>
      <c r="B70" s="17"/>
      <c r="C70" s="17"/>
      <c r="D70" s="17"/>
      <c r="E70" s="18">
        <v>1143</v>
      </c>
      <c r="F70" s="37">
        <f t="shared" ref="F70:F76" si="31">J70+N70+R70+V70</f>
        <v>0</v>
      </c>
      <c r="G70" s="19"/>
      <c r="H70" s="19"/>
      <c r="I70" s="19"/>
      <c r="J70" s="36">
        <f t="shared" ref="J70:J76" si="32">SUM(G70:I70)</f>
        <v>0</v>
      </c>
      <c r="K70" s="35"/>
      <c r="L70" s="35"/>
      <c r="M70" s="35"/>
      <c r="N70" s="36">
        <f t="shared" ref="N70:N76" si="33">SUM(K70:M70)</f>
        <v>0</v>
      </c>
      <c r="O70" s="35"/>
      <c r="P70" s="35"/>
      <c r="Q70" s="35"/>
      <c r="R70" s="36">
        <f t="shared" ref="R70:R76" si="34">SUM(O70:Q70)</f>
        <v>0</v>
      </c>
      <c r="S70" s="35"/>
      <c r="T70" s="35"/>
      <c r="U70" s="35"/>
      <c r="V70" s="36">
        <f t="shared" ref="V70:V76" si="35">SUM(S70:U70)</f>
        <v>0</v>
      </c>
    </row>
    <row r="71" spans="1:22" s="6" customFormat="1" ht="25.5">
      <c r="A71" s="28" t="s">
        <v>91</v>
      </c>
      <c r="B71" s="17"/>
      <c r="C71" s="17"/>
      <c r="D71" s="17"/>
      <c r="E71" s="18">
        <v>1144</v>
      </c>
      <c r="F71" s="37">
        <f t="shared" si="31"/>
        <v>0</v>
      </c>
      <c r="G71" s="19"/>
      <c r="H71" s="19"/>
      <c r="I71" s="19"/>
      <c r="J71" s="36">
        <f t="shared" si="32"/>
        <v>0</v>
      </c>
      <c r="K71" s="19"/>
      <c r="L71" s="19"/>
      <c r="M71" s="19"/>
      <c r="N71" s="36">
        <f t="shared" si="33"/>
        <v>0</v>
      </c>
      <c r="O71" s="35"/>
      <c r="P71" s="35"/>
      <c r="Q71" s="35"/>
      <c r="R71" s="36">
        <f t="shared" si="34"/>
        <v>0</v>
      </c>
      <c r="S71" s="35"/>
      <c r="T71" s="35"/>
      <c r="U71" s="35"/>
      <c r="V71" s="36">
        <f t="shared" si="35"/>
        <v>0</v>
      </c>
    </row>
    <row r="72" spans="1:22" s="6" customFormat="1" ht="25.5">
      <c r="A72" s="28" t="s">
        <v>92</v>
      </c>
      <c r="B72" s="17"/>
      <c r="C72" s="17"/>
      <c r="D72" s="17"/>
      <c r="E72" s="18">
        <v>1145</v>
      </c>
      <c r="F72" s="37">
        <f t="shared" si="31"/>
        <v>0</v>
      </c>
      <c r="G72" s="19"/>
      <c r="H72" s="19"/>
      <c r="I72" s="19"/>
      <c r="J72" s="36">
        <f t="shared" si="32"/>
        <v>0</v>
      </c>
      <c r="K72" s="19"/>
      <c r="L72" s="19"/>
      <c r="M72" s="19"/>
      <c r="N72" s="36">
        <f t="shared" si="33"/>
        <v>0</v>
      </c>
      <c r="O72" s="35"/>
      <c r="P72" s="35"/>
      <c r="Q72" s="35"/>
      <c r="R72" s="36">
        <f t="shared" si="34"/>
        <v>0</v>
      </c>
      <c r="S72" s="35"/>
      <c r="T72" s="35"/>
      <c r="U72" s="35"/>
      <c r="V72" s="36">
        <f t="shared" si="35"/>
        <v>0</v>
      </c>
    </row>
    <row r="73" spans="1:22" s="6" customFormat="1">
      <c r="A73" s="17" t="s">
        <v>93</v>
      </c>
      <c r="B73" s="17"/>
      <c r="C73" s="17"/>
      <c r="D73" s="17"/>
      <c r="E73" s="18">
        <v>1147</v>
      </c>
      <c r="F73" s="37">
        <f t="shared" si="31"/>
        <v>0</v>
      </c>
      <c r="G73" s="19"/>
      <c r="H73" s="19"/>
      <c r="I73" s="19"/>
      <c r="J73" s="36">
        <f t="shared" si="32"/>
        <v>0</v>
      </c>
      <c r="K73" s="19"/>
      <c r="L73" s="19"/>
      <c r="M73" s="19"/>
      <c r="N73" s="36">
        <f t="shared" si="33"/>
        <v>0</v>
      </c>
      <c r="O73" s="35"/>
      <c r="P73" s="35"/>
      <c r="Q73" s="35"/>
      <c r="R73" s="36">
        <f t="shared" si="34"/>
        <v>0</v>
      </c>
      <c r="S73" s="35"/>
      <c r="T73" s="35"/>
      <c r="U73" s="35"/>
      <c r="V73" s="36">
        <f t="shared" si="35"/>
        <v>0</v>
      </c>
    </row>
    <row r="74" spans="1:22" s="6" customFormat="1" ht="38.25">
      <c r="A74" s="28" t="s">
        <v>94</v>
      </c>
      <c r="B74" s="17"/>
      <c r="C74" s="17"/>
      <c r="D74" s="17"/>
      <c r="E74" s="18">
        <v>1148</v>
      </c>
      <c r="F74" s="37">
        <f t="shared" si="31"/>
        <v>0</v>
      </c>
      <c r="G74" s="19"/>
      <c r="H74" s="19"/>
      <c r="I74" s="19"/>
      <c r="J74" s="36">
        <f t="shared" si="32"/>
        <v>0</v>
      </c>
      <c r="K74" s="19"/>
      <c r="L74" s="19"/>
      <c r="M74" s="19"/>
      <c r="N74" s="36">
        <f t="shared" si="33"/>
        <v>0</v>
      </c>
      <c r="O74" s="35"/>
      <c r="P74" s="35"/>
      <c r="Q74" s="35"/>
      <c r="R74" s="36">
        <f t="shared" si="34"/>
        <v>0</v>
      </c>
      <c r="S74" s="35"/>
      <c r="T74" s="35"/>
      <c r="U74" s="35"/>
      <c r="V74" s="36">
        <f t="shared" si="35"/>
        <v>0</v>
      </c>
    </row>
    <row r="75" spans="1:22" s="6" customFormat="1" ht="25.5">
      <c r="A75" s="28" t="s">
        <v>95</v>
      </c>
      <c r="B75" s="17"/>
      <c r="C75" s="17"/>
      <c r="D75" s="17"/>
      <c r="E75" s="18">
        <v>1149</v>
      </c>
      <c r="F75" s="37">
        <f t="shared" si="31"/>
        <v>0</v>
      </c>
      <c r="G75" s="19"/>
      <c r="H75" s="19"/>
      <c r="I75" s="19"/>
      <c r="J75" s="36">
        <f t="shared" si="32"/>
        <v>0</v>
      </c>
      <c r="K75" s="19"/>
      <c r="L75" s="19"/>
      <c r="M75" s="19"/>
      <c r="N75" s="36">
        <f t="shared" si="33"/>
        <v>0</v>
      </c>
      <c r="O75" s="35"/>
      <c r="P75" s="35"/>
      <c r="Q75" s="35"/>
      <c r="R75" s="36">
        <f t="shared" si="34"/>
        <v>0</v>
      </c>
      <c r="S75" s="35"/>
      <c r="T75" s="35"/>
      <c r="U75" s="35"/>
      <c r="V75" s="36">
        <f t="shared" si="35"/>
        <v>0</v>
      </c>
    </row>
    <row r="76" spans="1:22" s="6" customFormat="1">
      <c r="A76" s="17" t="s">
        <v>96</v>
      </c>
      <c r="B76" s="17"/>
      <c r="C76" s="17"/>
      <c r="D76" s="17"/>
      <c r="E76" s="18">
        <v>1150</v>
      </c>
      <c r="F76" s="37">
        <f t="shared" si="31"/>
        <v>0</v>
      </c>
      <c r="G76" s="19"/>
      <c r="H76" s="19"/>
      <c r="I76" s="19"/>
      <c r="J76" s="36">
        <f t="shared" si="32"/>
        <v>0</v>
      </c>
      <c r="K76" s="19"/>
      <c r="L76" s="19"/>
      <c r="M76" s="19"/>
      <c r="N76" s="36">
        <f t="shared" si="33"/>
        <v>0</v>
      </c>
      <c r="O76" s="35"/>
      <c r="P76" s="35"/>
      <c r="Q76" s="35"/>
      <c r="R76" s="36">
        <f t="shared" si="34"/>
        <v>0</v>
      </c>
      <c r="S76" s="35"/>
      <c r="T76" s="35"/>
      <c r="U76" s="35"/>
      <c r="V76" s="36">
        <f t="shared" si="35"/>
        <v>0</v>
      </c>
    </row>
    <row r="77" spans="1:22" s="6" customFormat="1">
      <c r="A77" s="14" t="s">
        <v>97</v>
      </c>
      <c r="B77" s="15"/>
      <c r="C77" s="15"/>
      <c r="D77" s="15"/>
      <c r="E77" s="9">
        <v>300</v>
      </c>
      <c r="F77" s="37">
        <f>F78+F82</f>
        <v>116382</v>
      </c>
      <c r="G77" s="41">
        <f t="shared" ref="G77:V77" si="36">G78+G82</f>
        <v>0</v>
      </c>
      <c r="H77" s="41">
        <f t="shared" si="36"/>
        <v>0</v>
      </c>
      <c r="I77" s="41">
        <f t="shared" si="36"/>
        <v>45191</v>
      </c>
      <c r="J77" s="36">
        <f t="shared" si="36"/>
        <v>45191</v>
      </c>
      <c r="K77" s="41">
        <f t="shared" si="36"/>
        <v>0</v>
      </c>
      <c r="L77" s="41">
        <f t="shared" si="36"/>
        <v>0</v>
      </c>
      <c r="M77" s="41">
        <f t="shared" si="36"/>
        <v>12500</v>
      </c>
      <c r="N77" s="36">
        <f t="shared" si="36"/>
        <v>12500</v>
      </c>
      <c r="O77" s="41">
        <f t="shared" si="36"/>
        <v>0</v>
      </c>
      <c r="P77" s="41">
        <f t="shared" si="36"/>
        <v>0</v>
      </c>
      <c r="Q77" s="41">
        <f t="shared" si="36"/>
        <v>46191</v>
      </c>
      <c r="R77" s="36">
        <f t="shared" si="36"/>
        <v>46191</v>
      </c>
      <c r="S77" s="41">
        <f t="shared" si="36"/>
        <v>0</v>
      </c>
      <c r="T77" s="41">
        <f t="shared" si="36"/>
        <v>0</v>
      </c>
      <c r="U77" s="41">
        <f t="shared" si="36"/>
        <v>12500</v>
      </c>
      <c r="V77" s="36">
        <f t="shared" si="36"/>
        <v>12500</v>
      </c>
    </row>
    <row r="78" spans="1:22" s="6" customFormat="1">
      <c r="A78" s="14" t="s">
        <v>98</v>
      </c>
      <c r="B78" s="15"/>
      <c r="C78" s="15"/>
      <c r="D78" s="15"/>
      <c r="E78" s="9">
        <v>310</v>
      </c>
      <c r="F78" s="37">
        <f t="shared" ref="F78:V78" si="37">F79+F80+F81</f>
        <v>65382</v>
      </c>
      <c r="G78" s="41">
        <f t="shared" si="37"/>
        <v>0</v>
      </c>
      <c r="H78" s="41">
        <f t="shared" si="37"/>
        <v>0</v>
      </c>
      <c r="I78" s="41">
        <f t="shared" si="37"/>
        <v>32691</v>
      </c>
      <c r="J78" s="36">
        <f t="shared" si="37"/>
        <v>32691</v>
      </c>
      <c r="K78" s="41">
        <f t="shared" si="37"/>
        <v>0</v>
      </c>
      <c r="L78" s="41">
        <f t="shared" si="37"/>
        <v>0</v>
      </c>
      <c r="M78" s="41">
        <f t="shared" si="37"/>
        <v>0</v>
      </c>
      <c r="N78" s="36">
        <f t="shared" si="37"/>
        <v>0</v>
      </c>
      <c r="O78" s="41">
        <f t="shared" si="37"/>
        <v>0</v>
      </c>
      <c r="P78" s="41">
        <f t="shared" si="37"/>
        <v>0</v>
      </c>
      <c r="Q78" s="41">
        <f t="shared" si="37"/>
        <v>32691</v>
      </c>
      <c r="R78" s="36">
        <f t="shared" si="37"/>
        <v>32691</v>
      </c>
      <c r="S78" s="41">
        <f t="shared" si="37"/>
        <v>0</v>
      </c>
      <c r="T78" s="41">
        <f t="shared" si="37"/>
        <v>0</v>
      </c>
      <c r="U78" s="41">
        <f t="shared" si="37"/>
        <v>0</v>
      </c>
      <c r="V78" s="36">
        <f t="shared" si="37"/>
        <v>0</v>
      </c>
    </row>
    <row r="79" spans="1:22" s="6" customFormat="1">
      <c r="A79" s="17" t="s">
        <v>99</v>
      </c>
      <c r="B79" s="17"/>
      <c r="C79" s="17"/>
      <c r="D79" s="17">
        <v>244</v>
      </c>
      <c r="E79" s="18">
        <v>1116</v>
      </c>
      <c r="F79" s="37">
        <f>J79+N79+R79+V79</f>
        <v>65382</v>
      </c>
      <c r="G79" s="35"/>
      <c r="H79" s="35"/>
      <c r="I79" s="35">
        <v>32691</v>
      </c>
      <c r="J79" s="36">
        <f>SUM(G79:I79)</f>
        <v>32691</v>
      </c>
      <c r="K79" s="35"/>
      <c r="L79" s="35"/>
      <c r="M79" s="35"/>
      <c r="N79" s="36">
        <f>SUM(K79:M79)</f>
        <v>0</v>
      </c>
      <c r="O79" s="19"/>
      <c r="P79" s="19"/>
      <c r="Q79" s="35">
        <v>32691</v>
      </c>
      <c r="R79" s="36">
        <f>SUM(O79:Q79)</f>
        <v>32691</v>
      </c>
      <c r="S79" s="35"/>
      <c r="T79" s="35"/>
      <c r="U79" s="35"/>
      <c r="V79" s="36">
        <f>SUM(S79:U79)</f>
        <v>0</v>
      </c>
    </row>
    <row r="80" spans="1:22" s="6" customFormat="1">
      <c r="A80" s="17" t="s">
        <v>100</v>
      </c>
      <c r="B80" s="28"/>
      <c r="C80" s="28"/>
      <c r="D80" s="28">
        <v>244</v>
      </c>
      <c r="E80" s="18">
        <v>1118</v>
      </c>
      <c r="F80" s="37">
        <f>J80+N80+R80+V80</f>
        <v>0</v>
      </c>
      <c r="G80" s="39"/>
      <c r="H80" s="39"/>
      <c r="I80" s="39"/>
      <c r="J80" s="36">
        <f>SUM(G80:I80)</f>
        <v>0</v>
      </c>
      <c r="K80" s="39"/>
      <c r="L80" s="39"/>
      <c r="M80" s="39"/>
      <c r="N80" s="36">
        <f>SUM(K80:M80)</f>
        <v>0</v>
      </c>
      <c r="O80" s="29"/>
      <c r="P80" s="29"/>
      <c r="Q80" s="39"/>
      <c r="R80" s="36">
        <f>SUM(O80:Q80)</f>
        <v>0</v>
      </c>
      <c r="S80" s="39"/>
      <c r="T80" s="39"/>
      <c r="U80" s="39"/>
      <c r="V80" s="36">
        <f>SUM(S80:U80)</f>
        <v>0</v>
      </c>
    </row>
    <row r="81" spans="1:22" s="6" customFormat="1">
      <c r="A81" s="17" t="s">
        <v>53</v>
      </c>
      <c r="B81" s="28"/>
      <c r="C81" s="28"/>
      <c r="D81" s="28">
        <v>244</v>
      </c>
      <c r="E81" s="18">
        <v>1116</v>
      </c>
      <c r="F81" s="37">
        <f>J81+N81+R81+V81</f>
        <v>0</v>
      </c>
      <c r="G81" s="39"/>
      <c r="H81" s="39"/>
      <c r="I81" s="39"/>
      <c r="J81" s="36">
        <f>SUM(G81:I81)</f>
        <v>0</v>
      </c>
      <c r="K81" s="39"/>
      <c r="L81" s="39"/>
      <c r="M81" s="39"/>
      <c r="N81" s="36">
        <f>SUM(K81:M81)</f>
        <v>0</v>
      </c>
      <c r="O81" s="29"/>
      <c r="P81" s="29"/>
      <c r="Q81" s="39"/>
      <c r="R81" s="36">
        <f>SUM(O81:Q81)</f>
        <v>0</v>
      </c>
      <c r="S81" s="39"/>
      <c r="T81" s="39"/>
      <c r="U81" s="39"/>
      <c r="V81" s="36">
        <f>SUM(S81:U81)</f>
        <v>0</v>
      </c>
    </row>
    <row r="82" spans="1:22" s="6" customFormat="1">
      <c r="A82" s="14" t="s">
        <v>101</v>
      </c>
      <c r="B82" s="27"/>
      <c r="C82" s="27"/>
      <c r="D82" s="27"/>
      <c r="E82" s="9">
        <v>340</v>
      </c>
      <c r="F82" s="42">
        <f>F84+F85+F86+F87+F88+F89+F83</f>
        <v>51000</v>
      </c>
      <c r="G82" s="40">
        <f t="shared" ref="G82:V82" si="38">G84+G85+G86+G87+G88+G89+G83</f>
        <v>0</v>
      </c>
      <c r="H82" s="40">
        <f t="shared" si="38"/>
        <v>0</v>
      </c>
      <c r="I82" s="40">
        <f t="shared" si="38"/>
        <v>12500</v>
      </c>
      <c r="J82" s="42">
        <f t="shared" si="38"/>
        <v>12500</v>
      </c>
      <c r="K82" s="40">
        <f t="shared" si="38"/>
        <v>0</v>
      </c>
      <c r="L82" s="40">
        <f t="shared" si="38"/>
        <v>0</v>
      </c>
      <c r="M82" s="40">
        <f t="shared" si="38"/>
        <v>12500</v>
      </c>
      <c r="N82" s="42">
        <f t="shared" si="38"/>
        <v>12500</v>
      </c>
      <c r="O82" s="40">
        <f t="shared" si="38"/>
        <v>0</v>
      </c>
      <c r="P82" s="40">
        <f t="shared" si="38"/>
        <v>0</v>
      </c>
      <c r="Q82" s="40">
        <f t="shared" si="38"/>
        <v>13500</v>
      </c>
      <c r="R82" s="42">
        <f t="shared" si="38"/>
        <v>13500</v>
      </c>
      <c r="S82" s="40">
        <f t="shared" si="38"/>
        <v>0</v>
      </c>
      <c r="T82" s="40">
        <f t="shared" si="38"/>
        <v>0</v>
      </c>
      <c r="U82" s="40">
        <f t="shared" si="38"/>
        <v>12500</v>
      </c>
      <c r="V82" s="42">
        <f t="shared" si="38"/>
        <v>12500</v>
      </c>
    </row>
    <row r="83" spans="1:22" s="6" customFormat="1">
      <c r="A83" s="17" t="s">
        <v>102</v>
      </c>
      <c r="B83" s="28"/>
      <c r="C83" s="28"/>
      <c r="D83" s="28">
        <v>244</v>
      </c>
      <c r="E83" s="18">
        <v>1112</v>
      </c>
      <c r="F83" s="11">
        <f t="shared" ref="F83:F89" si="39">J83+N83+R83+V83</f>
        <v>0</v>
      </c>
      <c r="G83" s="29"/>
      <c r="H83" s="29"/>
      <c r="I83" s="29"/>
      <c r="J83" s="36">
        <f t="shared" ref="J83:J89" si="40">SUM(G83:I83)</f>
        <v>0</v>
      </c>
      <c r="K83" s="39"/>
      <c r="L83" s="39"/>
      <c r="M83" s="39"/>
      <c r="N83" s="36">
        <f t="shared" ref="N83:N89" si="41">SUM(K83:M83)</f>
        <v>0</v>
      </c>
      <c r="O83" s="29"/>
      <c r="P83" s="29"/>
      <c r="Q83" s="39"/>
      <c r="R83" s="36">
        <f t="shared" ref="R83:R89" si="42">SUM(O83:Q83)</f>
        <v>0</v>
      </c>
      <c r="S83" s="39"/>
      <c r="T83" s="39"/>
      <c r="U83" s="39"/>
      <c r="V83" s="36">
        <f t="shared" ref="V83:V89" si="43">SUM(S83:U83)</f>
        <v>0</v>
      </c>
    </row>
    <row r="84" spans="1:22" s="6" customFormat="1">
      <c r="A84" s="17" t="s">
        <v>103</v>
      </c>
      <c r="B84" s="28"/>
      <c r="C84" s="28"/>
      <c r="D84" s="28">
        <v>244</v>
      </c>
      <c r="E84" s="18">
        <v>1117</v>
      </c>
      <c r="F84" s="11">
        <f t="shared" si="39"/>
        <v>0</v>
      </c>
      <c r="G84" s="29"/>
      <c r="H84" s="29"/>
      <c r="I84" s="29"/>
      <c r="J84" s="36">
        <f t="shared" si="40"/>
        <v>0</v>
      </c>
      <c r="K84" s="39"/>
      <c r="L84" s="29"/>
      <c r="M84" s="29"/>
      <c r="N84" s="36">
        <f t="shared" si="41"/>
        <v>0</v>
      </c>
      <c r="O84" s="29"/>
      <c r="P84" s="29"/>
      <c r="Q84" s="39"/>
      <c r="R84" s="36">
        <f t="shared" si="42"/>
        <v>0</v>
      </c>
      <c r="S84" s="39"/>
      <c r="T84" s="39"/>
      <c r="U84" s="39"/>
      <c r="V84" s="36">
        <f t="shared" si="43"/>
        <v>0</v>
      </c>
    </row>
    <row r="85" spans="1:22" s="6" customFormat="1">
      <c r="A85" s="17" t="s">
        <v>104</v>
      </c>
      <c r="B85" s="17"/>
      <c r="C85" s="17"/>
      <c r="D85" s="28">
        <v>244</v>
      </c>
      <c r="E85" s="18">
        <v>1119</v>
      </c>
      <c r="F85" s="37">
        <f t="shared" si="39"/>
        <v>1000</v>
      </c>
      <c r="G85" s="19"/>
      <c r="H85" s="19"/>
      <c r="I85" s="19"/>
      <c r="J85" s="36">
        <f t="shared" si="40"/>
        <v>0</v>
      </c>
      <c r="K85" s="35"/>
      <c r="L85" s="19"/>
      <c r="M85" s="19"/>
      <c r="N85" s="36">
        <f t="shared" si="41"/>
        <v>0</v>
      </c>
      <c r="O85" s="19"/>
      <c r="P85" s="19"/>
      <c r="Q85" s="35">
        <v>1000</v>
      </c>
      <c r="R85" s="36">
        <f t="shared" si="42"/>
        <v>1000</v>
      </c>
      <c r="S85" s="35"/>
      <c r="T85" s="35"/>
      <c r="U85" s="35"/>
      <c r="V85" s="36">
        <f t="shared" si="43"/>
        <v>0</v>
      </c>
    </row>
    <row r="86" spans="1:22" s="6" customFormat="1">
      <c r="A86" s="17" t="s">
        <v>105</v>
      </c>
      <c r="B86" s="17"/>
      <c r="C86" s="17"/>
      <c r="D86" s="28">
        <v>244</v>
      </c>
      <c r="E86" s="18">
        <v>1120</v>
      </c>
      <c r="F86" s="37">
        <f t="shared" si="39"/>
        <v>0</v>
      </c>
      <c r="G86" s="19"/>
      <c r="H86" s="19"/>
      <c r="I86" s="19"/>
      <c r="J86" s="36">
        <f t="shared" si="40"/>
        <v>0</v>
      </c>
      <c r="K86" s="19"/>
      <c r="L86" s="19"/>
      <c r="M86" s="19"/>
      <c r="N86" s="36">
        <f t="shared" si="41"/>
        <v>0</v>
      </c>
      <c r="O86" s="19"/>
      <c r="P86" s="19"/>
      <c r="Q86" s="19"/>
      <c r="R86" s="36">
        <f t="shared" si="42"/>
        <v>0</v>
      </c>
      <c r="S86" s="35"/>
      <c r="T86" s="35"/>
      <c r="U86" s="35"/>
      <c r="V86" s="36">
        <f t="shared" si="43"/>
        <v>0</v>
      </c>
    </row>
    <row r="87" spans="1:22" s="6" customFormat="1">
      <c r="A87" s="17" t="s">
        <v>106</v>
      </c>
      <c r="B87" s="17"/>
      <c r="C87" s="17"/>
      <c r="D87" s="28">
        <v>244</v>
      </c>
      <c r="E87" s="18">
        <v>1121</v>
      </c>
      <c r="F87" s="37">
        <f t="shared" si="39"/>
        <v>0</v>
      </c>
      <c r="G87" s="19"/>
      <c r="H87" s="19"/>
      <c r="I87" s="19"/>
      <c r="J87" s="36">
        <f t="shared" si="40"/>
        <v>0</v>
      </c>
      <c r="K87" s="19"/>
      <c r="L87" s="19"/>
      <c r="M87" s="19"/>
      <c r="N87" s="36">
        <f t="shared" si="41"/>
        <v>0</v>
      </c>
      <c r="O87" s="19"/>
      <c r="P87" s="19"/>
      <c r="Q87" s="19"/>
      <c r="R87" s="36">
        <f t="shared" si="42"/>
        <v>0</v>
      </c>
      <c r="S87" s="35"/>
      <c r="T87" s="35"/>
      <c r="U87" s="35"/>
      <c r="V87" s="36">
        <f t="shared" si="43"/>
        <v>0</v>
      </c>
    </row>
    <row r="88" spans="1:22" s="6" customFormat="1">
      <c r="A88" s="17" t="s">
        <v>107</v>
      </c>
      <c r="B88" s="17"/>
      <c r="C88" s="17"/>
      <c r="D88" s="28">
        <v>244</v>
      </c>
      <c r="E88" s="18">
        <v>1122</v>
      </c>
      <c r="F88" s="37">
        <f t="shared" si="39"/>
        <v>0</v>
      </c>
      <c r="G88" s="19"/>
      <c r="H88" s="19"/>
      <c r="I88" s="19"/>
      <c r="J88" s="36">
        <f t="shared" si="40"/>
        <v>0</v>
      </c>
      <c r="K88" s="19"/>
      <c r="L88" s="19"/>
      <c r="M88" s="19"/>
      <c r="N88" s="36">
        <f t="shared" si="41"/>
        <v>0</v>
      </c>
      <c r="O88" s="19"/>
      <c r="P88" s="19"/>
      <c r="Q88" s="19"/>
      <c r="R88" s="36">
        <f t="shared" si="42"/>
        <v>0</v>
      </c>
      <c r="S88" s="19"/>
      <c r="T88" s="19"/>
      <c r="U88" s="19"/>
      <c r="V88" s="36">
        <f t="shared" si="43"/>
        <v>0</v>
      </c>
    </row>
    <row r="89" spans="1:22" s="6" customFormat="1">
      <c r="A89" s="17" t="s">
        <v>108</v>
      </c>
      <c r="B89" s="17"/>
      <c r="C89" s="17"/>
      <c r="D89" s="28">
        <v>244</v>
      </c>
      <c r="E89" s="18">
        <v>1123</v>
      </c>
      <c r="F89" s="37">
        <f t="shared" si="39"/>
        <v>50000</v>
      </c>
      <c r="G89" s="19"/>
      <c r="H89" s="19"/>
      <c r="I89" s="35">
        <v>12500</v>
      </c>
      <c r="J89" s="36">
        <f t="shared" si="40"/>
        <v>12500</v>
      </c>
      <c r="K89" s="19"/>
      <c r="L89" s="19"/>
      <c r="M89" s="35">
        <v>12500</v>
      </c>
      <c r="N89" s="36">
        <f t="shared" si="41"/>
        <v>12500</v>
      </c>
      <c r="O89" s="19"/>
      <c r="P89" s="19"/>
      <c r="Q89" s="35">
        <v>12500</v>
      </c>
      <c r="R89" s="36">
        <f t="shared" si="42"/>
        <v>12500</v>
      </c>
      <c r="S89" s="19"/>
      <c r="T89" s="19"/>
      <c r="U89" s="35">
        <v>12500</v>
      </c>
      <c r="V89" s="36">
        <f t="shared" si="43"/>
        <v>12500</v>
      </c>
    </row>
    <row r="91" spans="1:22" ht="15.75">
      <c r="A91" s="32"/>
    </row>
    <row r="92" spans="1:22">
      <c r="A92" s="1" t="s">
        <v>117</v>
      </c>
      <c r="E92" s="1" t="s">
        <v>118</v>
      </c>
    </row>
    <row r="94" spans="1:22">
      <c r="A94" s="1" t="s">
        <v>119</v>
      </c>
      <c r="E94" s="1" t="s">
        <v>120</v>
      </c>
    </row>
  </sheetData>
  <mergeCells count="17">
    <mergeCell ref="A13:K13"/>
    <mergeCell ref="A15:A16"/>
    <mergeCell ref="B15:E15"/>
    <mergeCell ref="F15:F16"/>
    <mergeCell ref="G15:V15"/>
    <mergeCell ref="A12:V12"/>
    <mergeCell ref="A1:V1"/>
    <mergeCell ref="A2:V2"/>
    <mergeCell ref="A3:V3"/>
    <mergeCell ref="A4:V4"/>
    <mergeCell ref="A5:V5"/>
    <mergeCell ref="A6:V6"/>
    <mergeCell ref="A7:K7"/>
    <mergeCell ref="A8:V8"/>
    <mergeCell ref="A9:V9"/>
    <mergeCell ref="A10:V10"/>
    <mergeCell ref="A11:V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1"/>
  <sheetViews>
    <sheetView topLeftCell="A67" workbookViewId="0">
      <selection activeCell="A89" sqref="A89:XFD89"/>
    </sheetView>
  </sheetViews>
  <sheetFormatPr defaultRowHeight="12.75"/>
  <cols>
    <col min="1" max="1" width="43.7109375" style="1" customWidth="1"/>
    <col min="2" max="3" width="0" style="1" hidden="1" customWidth="1"/>
    <col min="4" max="5" width="9.140625" style="1"/>
    <col min="6" max="6" width="16.5703125" style="1" customWidth="1"/>
    <col min="7" max="7" width="10.5703125" style="1" bestFit="1" customWidth="1"/>
    <col min="8" max="9" width="11.85546875" style="1" customWidth="1"/>
    <col min="10" max="10" width="15.7109375" style="2" customWidth="1"/>
    <col min="11" max="11" width="11.85546875" style="1" customWidth="1"/>
    <col min="12" max="12" width="14.140625" style="1" customWidth="1"/>
    <col min="13" max="13" width="12.85546875" style="1" customWidth="1"/>
    <col min="14" max="14" width="12.7109375" style="2" customWidth="1"/>
    <col min="15" max="15" width="10" style="1" customWidth="1"/>
    <col min="16" max="16" width="12.42578125" style="1" customWidth="1"/>
    <col min="17" max="17" width="10.85546875" style="1" customWidth="1"/>
    <col min="18" max="18" width="11.42578125" style="2" customWidth="1"/>
    <col min="19" max="19" width="10.5703125" style="1" customWidth="1"/>
    <col min="20" max="20" width="10.85546875" style="1" customWidth="1"/>
    <col min="21" max="21" width="11.42578125" style="1" customWidth="1"/>
    <col min="22" max="22" width="13.140625" style="2" customWidth="1"/>
    <col min="23" max="16384" width="9.140625" style="1"/>
  </cols>
  <sheetData>
    <row r="1" spans="1:2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>
      <c r="A6" s="43" t="s">
        <v>109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22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>
      <c r="A9" s="50" t="s">
        <v>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>
      <c r="A11" s="50" t="s">
        <v>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22">
      <c r="A14" s="3" t="s">
        <v>110</v>
      </c>
      <c r="B14" s="3"/>
      <c r="C14" s="3"/>
      <c r="D14" s="3"/>
      <c r="E14" s="3"/>
      <c r="F14" s="3"/>
      <c r="G14" s="3"/>
      <c r="H14" s="3"/>
      <c r="J14" s="4"/>
      <c r="U14" s="3" t="s">
        <v>12</v>
      </c>
      <c r="V14" s="5">
        <v>384</v>
      </c>
    </row>
    <row r="15" spans="1:22" s="6" customFormat="1">
      <c r="A15" s="44" t="s">
        <v>13</v>
      </c>
      <c r="B15" s="44" t="s">
        <v>14</v>
      </c>
      <c r="C15" s="44"/>
      <c r="D15" s="44"/>
      <c r="E15" s="44"/>
      <c r="F15" s="44" t="s">
        <v>15</v>
      </c>
      <c r="G15" s="44" t="s">
        <v>16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6" customFormat="1" ht="63.75">
      <c r="A16" s="44"/>
      <c r="B16" s="33" t="s">
        <v>17</v>
      </c>
      <c r="C16" s="33" t="s">
        <v>18</v>
      </c>
      <c r="D16" s="33" t="s">
        <v>19</v>
      </c>
      <c r="E16" s="33" t="s">
        <v>20</v>
      </c>
      <c r="F16" s="44"/>
      <c r="G16" s="33" t="s">
        <v>21</v>
      </c>
      <c r="H16" s="33" t="s">
        <v>22</v>
      </c>
      <c r="I16" s="33" t="s">
        <v>23</v>
      </c>
      <c r="J16" s="8" t="s">
        <v>24</v>
      </c>
      <c r="K16" s="33" t="s">
        <v>25</v>
      </c>
      <c r="L16" s="33" t="s">
        <v>26</v>
      </c>
      <c r="M16" s="33" t="s">
        <v>27</v>
      </c>
      <c r="N16" s="8" t="s">
        <v>28</v>
      </c>
      <c r="O16" s="33" t="s">
        <v>29</v>
      </c>
      <c r="P16" s="33" t="s">
        <v>30</v>
      </c>
      <c r="Q16" s="33" t="s">
        <v>31</v>
      </c>
      <c r="R16" s="8" t="s">
        <v>32</v>
      </c>
      <c r="S16" s="33" t="s">
        <v>33</v>
      </c>
      <c r="T16" s="33" t="s">
        <v>34</v>
      </c>
      <c r="U16" s="33" t="s">
        <v>35</v>
      </c>
      <c r="V16" s="8" t="s">
        <v>36</v>
      </c>
    </row>
    <row r="17" spans="1:25" s="13" customFormat="1">
      <c r="A17" s="9"/>
      <c r="B17" s="10" t="s">
        <v>37</v>
      </c>
      <c r="C17" s="10" t="s">
        <v>38</v>
      </c>
      <c r="D17" s="10"/>
      <c r="E17" s="10" t="s">
        <v>39</v>
      </c>
      <c r="F17" s="37">
        <f>F18+F27+F54+F55+F58+F60+F69+F77</f>
        <v>2771488.8197299996</v>
      </c>
      <c r="G17" s="36">
        <f t="shared" ref="G17:V17" si="0">G18+G27+G54+G55+G58+G60+G69+G77</f>
        <v>330455.97986000002</v>
      </c>
      <c r="H17" s="36">
        <f t="shared" si="0"/>
        <v>330455.97986000002</v>
      </c>
      <c r="I17" s="36">
        <f t="shared" si="0"/>
        <v>330455.97986000002</v>
      </c>
      <c r="J17" s="36">
        <f t="shared" si="0"/>
        <v>991367.93958000001</v>
      </c>
      <c r="K17" s="36">
        <f t="shared" si="0"/>
        <v>659224.55972000002</v>
      </c>
      <c r="L17" s="36">
        <f t="shared" si="0"/>
        <v>1687.4</v>
      </c>
      <c r="M17" s="36">
        <f t="shared" si="0"/>
        <v>807894.31215999997</v>
      </c>
      <c r="N17" s="36">
        <f t="shared" si="0"/>
        <v>1468806.2718799999</v>
      </c>
      <c r="O17" s="36">
        <f t="shared" si="0"/>
        <v>67401.943999999989</v>
      </c>
      <c r="P17" s="36">
        <f t="shared" si="0"/>
        <v>67401.943999999989</v>
      </c>
      <c r="Q17" s="36">
        <f t="shared" si="0"/>
        <v>171448.52026999998</v>
      </c>
      <c r="R17" s="36">
        <f t="shared" si="0"/>
        <v>306252.40827000001</v>
      </c>
      <c r="S17" s="36">
        <f t="shared" si="0"/>
        <v>1687.4</v>
      </c>
      <c r="T17" s="36">
        <f t="shared" si="0"/>
        <v>1687.4</v>
      </c>
      <c r="U17" s="36">
        <f t="shared" si="0"/>
        <v>1687.4</v>
      </c>
      <c r="V17" s="36">
        <f t="shared" si="0"/>
        <v>5062.2000000000007</v>
      </c>
    </row>
    <row r="18" spans="1:25" s="6" customFormat="1">
      <c r="A18" s="14" t="s">
        <v>40</v>
      </c>
      <c r="B18" s="15"/>
      <c r="C18" s="15"/>
      <c r="D18" s="15"/>
      <c r="E18" s="9">
        <v>210</v>
      </c>
      <c r="F18" s="37">
        <f>F19+F20+F21</f>
        <v>2751240.0197299998</v>
      </c>
      <c r="G18" s="41">
        <f t="shared" ref="G18:V18" si="1">G19+G20+G21</f>
        <v>328768.57986</v>
      </c>
      <c r="H18" s="41">
        <f t="shared" si="1"/>
        <v>328768.57986</v>
      </c>
      <c r="I18" s="41">
        <f t="shared" si="1"/>
        <v>328768.57986</v>
      </c>
      <c r="J18" s="36">
        <f t="shared" si="1"/>
        <v>986305.73958000005</v>
      </c>
      <c r="K18" s="41">
        <f t="shared" si="1"/>
        <v>657537.15972</v>
      </c>
      <c r="L18" s="41">
        <f t="shared" si="1"/>
        <v>0</v>
      </c>
      <c r="M18" s="41">
        <f t="shared" si="1"/>
        <v>806206.91215999995</v>
      </c>
      <c r="N18" s="36">
        <f t="shared" si="1"/>
        <v>1463744.0718799999</v>
      </c>
      <c r="O18" s="41">
        <f t="shared" si="1"/>
        <v>65714.543999999994</v>
      </c>
      <c r="P18" s="41">
        <f t="shared" si="1"/>
        <v>65714.543999999994</v>
      </c>
      <c r="Q18" s="41">
        <f t="shared" si="1"/>
        <v>169761.12026999998</v>
      </c>
      <c r="R18" s="36">
        <f t="shared" si="1"/>
        <v>301190.20827</v>
      </c>
      <c r="S18" s="41">
        <f t="shared" si="1"/>
        <v>0</v>
      </c>
      <c r="T18" s="41">
        <f t="shared" si="1"/>
        <v>0</v>
      </c>
      <c r="U18" s="41">
        <f t="shared" si="1"/>
        <v>0</v>
      </c>
      <c r="V18" s="36">
        <f t="shared" si="1"/>
        <v>0</v>
      </c>
    </row>
    <row r="19" spans="1:25" s="6" customFormat="1">
      <c r="A19" s="17" t="s">
        <v>41</v>
      </c>
      <c r="B19" s="17"/>
      <c r="C19" s="17"/>
      <c r="D19" s="17">
        <v>111</v>
      </c>
      <c r="E19" s="18">
        <v>211</v>
      </c>
      <c r="F19" s="37">
        <f>J19+N19+R19+V19</f>
        <v>2074685.115</v>
      </c>
      <c r="G19" s="35">
        <v>252510.43</v>
      </c>
      <c r="H19" s="35">
        <v>252510.43</v>
      </c>
      <c r="I19" s="35">
        <v>252510.43</v>
      </c>
      <c r="J19" s="36">
        <f>SUM(G19:I19)</f>
        <v>757531.29</v>
      </c>
      <c r="K19" s="35">
        <f>252510.43*2</f>
        <v>505020.86</v>
      </c>
      <c r="L19" s="19"/>
      <c r="M19" s="35">
        <v>580804.07999999996</v>
      </c>
      <c r="N19" s="36">
        <f>SUM(K19:M19)</f>
        <v>1085824.94</v>
      </c>
      <c r="O19" s="35">
        <v>50472</v>
      </c>
      <c r="P19" s="35">
        <v>50472</v>
      </c>
      <c r="Q19" s="35">
        <v>130384.88499999999</v>
      </c>
      <c r="R19" s="36">
        <f>SUM(O19:Q19)</f>
        <v>231328.88500000001</v>
      </c>
      <c r="S19" s="35"/>
      <c r="T19" s="19"/>
      <c r="U19" s="35"/>
      <c r="V19" s="36">
        <f>SUM(S19:U19)</f>
        <v>0</v>
      </c>
      <c r="W19" s="20"/>
    </row>
    <row r="20" spans="1:25" s="6" customFormat="1">
      <c r="A20" s="17" t="s">
        <v>42</v>
      </c>
      <c r="B20" s="17"/>
      <c r="C20" s="17"/>
      <c r="D20" s="17">
        <v>111</v>
      </c>
      <c r="E20" s="18">
        <v>213</v>
      </c>
      <c r="F20" s="37">
        <f>J20+N20+R20+V20</f>
        <v>626554.90473000007</v>
      </c>
      <c r="G20" s="35">
        <f>G19*30.2%</f>
        <v>76258.14985999999</v>
      </c>
      <c r="H20" s="35">
        <f t="shared" ref="H20:I20" si="2">H19*30.2%</f>
        <v>76258.14985999999</v>
      </c>
      <c r="I20" s="35">
        <f t="shared" si="2"/>
        <v>76258.14985999999</v>
      </c>
      <c r="J20" s="36">
        <f>SUM(G20:I20)</f>
        <v>228774.44957999996</v>
      </c>
      <c r="K20" s="35">
        <f>K19*30.2%</f>
        <v>152516.29971999998</v>
      </c>
      <c r="L20" s="19"/>
      <c r="M20" s="35">
        <f>M19*30.2%</f>
        <v>175402.83215999999</v>
      </c>
      <c r="N20" s="36">
        <f>SUM(K20:M20)</f>
        <v>327919.13188</v>
      </c>
      <c r="O20" s="35">
        <f>O19*30.2%</f>
        <v>15242.544</v>
      </c>
      <c r="P20" s="35">
        <f>P19*30.2%</f>
        <v>15242.544</v>
      </c>
      <c r="Q20" s="35">
        <f>Q19*30.2%</f>
        <v>39376.235269999997</v>
      </c>
      <c r="R20" s="36">
        <f>SUM(O20:Q20)</f>
        <v>69861.323269999993</v>
      </c>
      <c r="S20" s="35">
        <f>S19*30.2%</f>
        <v>0</v>
      </c>
      <c r="T20" s="19"/>
      <c r="U20" s="35">
        <f>U19*30.2%</f>
        <v>0</v>
      </c>
      <c r="V20" s="36">
        <f>SUM(S20:U20)</f>
        <v>0</v>
      </c>
      <c r="W20" s="20"/>
    </row>
    <row r="21" spans="1:25" s="6" customFormat="1">
      <c r="A21" s="14" t="s">
        <v>43</v>
      </c>
      <c r="B21" s="15"/>
      <c r="C21" s="15"/>
      <c r="D21" s="15"/>
      <c r="E21" s="9">
        <v>212</v>
      </c>
      <c r="F21" s="11">
        <f>F22+F23+F24+F25+F26</f>
        <v>50000</v>
      </c>
      <c r="G21" s="16">
        <f t="shared" ref="G21:V21" si="3">G22+G23+G24+G25+G26</f>
        <v>0</v>
      </c>
      <c r="H21" s="16">
        <f t="shared" si="3"/>
        <v>0</v>
      </c>
      <c r="I21" s="16">
        <f t="shared" si="3"/>
        <v>0</v>
      </c>
      <c r="J21" s="36">
        <f t="shared" si="3"/>
        <v>0</v>
      </c>
      <c r="K21" s="41">
        <f t="shared" si="3"/>
        <v>0</v>
      </c>
      <c r="L21" s="41">
        <f t="shared" si="3"/>
        <v>0</v>
      </c>
      <c r="M21" s="41">
        <f t="shared" si="3"/>
        <v>50000</v>
      </c>
      <c r="N21" s="36">
        <f t="shared" si="3"/>
        <v>50000</v>
      </c>
      <c r="O21" s="41">
        <f t="shared" si="3"/>
        <v>0</v>
      </c>
      <c r="P21" s="16">
        <f t="shared" si="3"/>
        <v>0</v>
      </c>
      <c r="Q21" s="16">
        <f t="shared" si="3"/>
        <v>0</v>
      </c>
      <c r="R21" s="36">
        <f t="shared" si="3"/>
        <v>0</v>
      </c>
      <c r="S21" s="16">
        <f t="shared" si="3"/>
        <v>0</v>
      </c>
      <c r="T21" s="16">
        <f t="shared" si="3"/>
        <v>0</v>
      </c>
      <c r="U21" s="16">
        <f t="shared" si="3"/>
        <v>0</v>
      </c>
      <c r="V21" s="36">
        <f t="shared" si="3"/>
        <v>0</v>
      </c>
      <c r="W21" s="20"/>
      <c r="Y21" s="20"/>
    </row>
    <row r="22" spans="1:25" s="6" customFormat="1">
      <c r="A22" s="21" t="s">
        <v>44</v>
      </c>
      <c r="B22" s="17"/>
      <c r="C22" s="17"/>
      <c r="D22" s="34">
        <v>112</v>
      </c>
      <c r="E22" s="18">
        <v>1101</v>
      </c>
      <c r="F22" s="37">
        <f>J22+N22+R22+V22</f>
        <v>50000</v>
      </c>
      <c r="G22" s="19"/>
      <c r="H22" s="19"/>
      <c r="I22" s="19"/>
      <c r="J22" s="36">
        <f>SUM(G22:I22)</f>
        <v>0</v>
      </c>
      <c r="K22" s="35"/>
      <c r="L22" s="35"/>
      <c r="M22" s="35">
        <v>50000</v>
      </c>
      <c r="N22" s="36">
        <f>SUM(K22:M22)</f>
        <v>50000</v>
      </c>
      <c r="O22" s="19"/>
      <c r="P22" s="19"/>
      <c r="Q22" s="19"/>
      <c r="R22" s="36">
        <f>SUM(O22:Q22)</f>
        <v>0</v>
      </c>
      <c r="S22" s="19"/>
      <c r="T22" s="19"/>
      <c r="U22" s="19"/>
      <c r="V22" s="36">
        <f>SUM(S22:U22)</f>
        <v>0</v>
      </c>
    </row>
    <row r="23" spans="1:25" s="6" customFormat="1">
      <c r="A23" s="21" t="s">
        <v>45</v>
      </c>
      <c r="B23" s="17"/>
      <c r="C23" s="17"/>
      <c r="D23" s="17">
        <v>112</v>
      </c>
      <c r="E23" s="18">
        <v>1102</v>
      </c>
      <c r="F23" s="11">
        <f>J23+N23+R23+V23</f>
        <v>0</v>
      </c>
      <c r="G23" s="19"/>
      <c r="H23" s="19"/>
      <c r="I23" s="19"/>
      <c r="J23" s="36">
        <f>SUM(G23:I23)</f>
        <v>0</v>
      </c>
      <c r="K23" s="19"/>
      <c r="L23" s="19"/>
      <c r="M23" s="19"/>
      <c r="N23" s="36">
        <f>SUM(K23:M23)</f>
        <v>0</v>
      </c>
      <c r="O23" s="19"/>
      <c r="P23" s="19"/>
      <c r="Q23" s="19"/>
      <c r="R23" s="36">
        <f>SUM(O23:Q23)</f>
        <v>0</v>
      </c>
      <c r="S23" s="19"/>
      <c r="T23" s="19"/>
      <c r="U23" s="19"/>
      <c r="V23" s="36">
        <f>SUM(S23:U23)</f>
        <v>0</v>
      </c>
    </row>
    <row r="24" spans="1:25" s="6" customFormat="1">
      <c r="A24" s="21" t="s">
        <v>46</v>
      </c>
      <c r="B24" s="17"/>
      <c r="C24" s="17"/>
      <c r="D24" s="17">
        <v>112</v>
      </c>
      <c r="E24" s="18">
        <v>1103</v>
      </c>
      <c r="F24" s="11">
        <f>J24+N24+R24+V24</f>
        <v>0</v>
      </c>
      <c r="G24" s="19"/>
      <c r="H24" s="19"/>
      <c r="I24" s="19"/>
      <c r="J24" s="36">
        <f>SUM(G24:I24)</f>
        <v>0</v>
      </c>
      <c r="K24" s="19"/>
      <c r="L24" s="19"/>
      <c r="M24" s="19"/>
      <c r="N24" s="36">
        <f>SUM(K24:M24)</f>
        <v>0</v>
      </c>
      <c r="O24" s="19"/>
      <c r="P24" s="19"/>
      <c r="Q24" s="19"/>
      <c r="R24" s="36">
        <f>SUM(O24:Q24)</f>
        <v>0</v>
      </c>
      <c r="S24" s="19"/>
      <c r="T24" s="19"/>
      <c r="U24" s="19"/>
      <c r="V24" s="36">
        <f>SUM(S24:U24)</f>
        <v>0</v>
      </c>
    </row>
    <row r="25" spans="1:25" s="6" customFormat="1">
      <c r="A25" s="21" t="s">
        <v>47</v>
      </c>
      <c r="B25" s="17"/>
      <c r="C25" s="17"/>
      <c r="D25" s="17">
        <v>112</v>
      </c>
      <c r="E25" s="18">
        <v>1104</v>
      </c>
      <c r="F25" s="11">
        <f>J25+N25+R25+V25</f>
        <v>0</v>
      </c>
      <c r="G25" s="19"/>
      <c r="H25" s="19"/>
      <c r="I25" s="19"/>
      <c r="J25" s="36">
        <f>SUM(G25:I25)</f>
        <v>0</v>
      </c>
      <c r="K25" s="19"/>
      <c r="L25" s="19"/>
      <c r="M25" s="19"/>
      <c r="N25" s="36">
        <f>SUM(K25:M25)</f>
        <v>0</v>
      </c>
      <c r="O25" s="19"/>
      <c r="P25" s="19"/>
      <c r="Q25" s="19"/>
      <c r="R25" s="36">
        <f>SUM(O25:Q25)</f>
        <v>0</v>
      </c>
      <c r="S25" s="19"/>
      <c r="T25" s="19"/>
      <c r="U25" s="19"/>
      <c r="V25" s="36">
        <f>SUM(S25:U25)</f>
        <v>0</v>
      </c>
    </row>
    <row r="26" spans="1:25" s="6" customFormat="1">
      <c r="A26" s="21" t="s">
        <v>48</v>
      </c>
      <c r="B26" s="17"/>
      <c r="C26" s="17"/>
      <c r="D26" s="17">
        <v>112</v>
      </c>
      <c r="E26" s="18">
        <v>1124</v>
      </c>
      <c r="F26" s="11">
        <f>J26+N26+R26+V26</f>
        <v>0</v>
      </c>
      <c r="G26" s="19"/>
      <c r="H26" s="19"/>
      <c r="I26" s="19"/>
      <c r="J26" s="36">
        <f>SUM(G26:I26)</f>
        <v>0</v>
      </c>
      <c r="K26" s="19"/>
      <c r="L26" s="19"/>
      <c r="M26" s="19"/>
      <c r="N26" s="36">
        <f>SUM(K26:M26)</f>
        <v>0</v>
      </c>
      <c r="O26" s="19"/>
      <c r="P26" s="19"/>
      <c r="Q26" s="19"/>
      <c r="R26" s="36">
        <f>SUM(O26:Q26)</f>
        <v>0</v>
      </c>
      <c r="S26" s="19"/>
      <c r="T26" s="19"/>
      <c r="U26" s="19"/>
      <c r="V26" s="36">
        <f>SUM(S26:U26)</f>
        <v>0</v>
      </c>
    </row>
    <row r="27" spans="1:25" s="6" customFormat="1">
      <c r="A27" s="14" t="s">
        <v>49</v>
      </c>
      <c r="B27" s="15"/>
      <c r="C27" s="15"/>
      <c r="D27" s="15"/>
      <c r="E27" s="9">
        <v>220</v>
      </c>
      <c r="F27" s="11">
        <f>F28+F29+F32+F40+F45</f>
        <v>20248.800000000003</v>
      </c>
      <c r="G27" s="41">
        <f t="shared" ref="G27:V27" si="4">G28+G29+G32+G39+G40+G45</f>
        <v>1687.4</v>
      </c>
      <c r="H27" s="41">
        <f t="shared" si="4"/>
        <v>1687.4</v>
      </c>
      <c r="I27" s="41">
        <f t="shared" si="4"/>
        <v>1687.4</v>
      </c>
      <c r="J27" s="36">
        <f t="shared" si="4"/>
        <v>5062.2000000000007</v>
      </c>
      <c r="K27" s="41">
        <f t="shared" si="4"/>
        <v>1687.4</v>
      </c>
      <c r="L27" s="41">
        <f t="shared" si="4"/>
        <v>1687.4</v>
      </c>
      <c r="M27" s="41">
        <f t="shared" si="4"/>
        <v>1687.4</v>
      </c>
      <c r="N27" s="36">
        <f t="shared" si="4"/>
        <v>5062.2000000000007</v>
      </c>
      <c r="O27" s="41">
        <f t="shared" si="4"/>
        <v>1687.4</v>
      </c>
      <c r="P27" s="41">
        <f t="shared" si="4"/>
        <v>1687.4</v>
      </c>
      <c r="Q27" s="41">
        <f t="shared" si="4"/>
        <v>1687.4</v>
      </c>
      <c r="R27" s="36">
        <f t="shared" si="4"/>
        <v>5062.2000000000007</v>
      </c>
      <c r="S27" s="41">
        <f t="shared" si="4"/>
        <v>1687.4</v>
      </c>
      <c r="T27" s="41">
        <f t="shared" si="4"/>
        <v>1687.4</v>
      </c>
      <c r="U27" s="41">
        <f t="shared" si="4"/>
        <v>1687.4</v>
      </c>
      <c r="V27" s="36">
        <f t="shared" si="4"/>
        <v>5062.2000000000007</v>
      </c>
    </row>
    <row r="28" spans="1:25" s="6" customFormat="1">
      <c r="A28" s="22" t="s">
        <v>50</v>
      </c>
      <c r="B28" s="17"/>
      <c r="C28" s="17"/>
      <c r="D28" s="34">
        <v>244</v>
      </c>
      <c r="E28" s="23">
        <v>221</v>
      </c>
      <c r="F28" s="37">
        <f>J28+N28+R28+V28</f>
        <v>20248.800000000003</v>
      </c>
      <c r="G28" s="35">
        <v>1687.4</v>
      </c>
      <c r="H28" s="35">
        <v>1687.4</v>
      </c>
      <c r="I28" s="35">
        <v>1687.4</v>
      </c>
      <c r="J28" s="36">
        <f>SUM(G28:I28)</f>
        <v>5062.2000000000007</v>
      </c>
      <c r="K28" s="35">
        <v>1687.4</v>
      </c>
      <c r="L28" s="35">
        <v>1687.4</v>
      </c>
      <c r="M28" s="35">
        <v>1687.4</v>
      </c>
      <c r="N28" s="36">
        <f>SUM(K28:M28)</f>
        <v>5062.2000000000007</v>
      </c>
      <c r="O28" s="35">
        <v>1687.4</v>
      </c>
      <c r="P28" s="35">
        <v>1687.4</v>
      </c>
      <c r="Q28" s="35">
        <v>1687.4</v>
      </c>
      <c r="R28" s="36">
        <f>SUM(O28:Q28)</f>
        <v>5062.2000000000007</v>
      </c>
      <c r="S28" s="35">
        <v>1687.4</v>
      </c>
      <c r="T28" s="35">
        <v>1687.4</v>
      </c>
      <c r="U28" s="35">
        <v>1687.4</v>
      </c>
      <c r="V28" s="36">
        <f>SUM(S28:U28)</f>
        <v>5062.2000000000007</v>
      </c>
    </row>
    <row r="29" spans="1:25" s="6" customFormat="1">
      <c r="A29" s="14" t="s">
        <v>51</v>
      </c>
      <c r="B29" s="15"/>
      <c r="C29" s="15"/>
      <c r="D29" s="15"/>
      <c r="E29" s="9">
        <v>222</v>
      </c>
      <c r="F29" s="37">
        <f t="shared" ref="F29:V29" si="5">F30+F31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36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36">
        <f t="shared" si="5"/>
        <v>0</v>
      </c>
      <c r="O29" s="41">
        <f t="shared" si="5"/>
        <v>0</v>
      </c>
      <c r="P29" s="41">
        <f t="shared" si="5"/>
        <v>0</v>
      </c>
      <c r="Q29" s="41">
        <f t="shared" si="5"/>
        <v>0</v>
      </c>
      <c r="R29" s="36">
        <f t="shared" si="5"/>
        <v>0</v>
      </c>
      <c r="S29" s="41">
        <f t="shared" si="5"/>
        <v>0</v>
      </c>
      <c r="T29" s="41">
        <f t="shared" si="5"/>
        <v>0</v>
      </c>
      <c r="U29" s="41">
        <f t="shared" si="5"/>
        <v>0</v>
      </c>
      <c r="V29" s="36">
        <f t="shared" si="5"/>
        <v>0</v>
      </c>
    </row>
    <row r="30" spans="1:25" s="6" customFormat="1">
      <c r="A30" s="21" t="s">
        <v>52</v>
      </c>
      <c r="B30" s="17"/>
      <c r="C30" s="17"/>
      <c r="D30" s="38">
        <v>244</v>
      </c>
      <c r="E30" s="18">
        <v>1104</v>
      </c>
      <c r="F30" s="11">
        <f>J30+N30+R30+V30</f>
        <v>0</v>
      </c>
      <c r="G30" s="19"/>
      <c r="H30" s="19"/>
      <c r="I30" s="19"/>
      <c r="J30" s="36">
        <f>SUM(G30:I30)</f>
        <v>0</v>
      </c>
      <c r="K30" s="35"/>
      <c r="L30" s="35"/>
      <c r="M30" s="35"/>
      <c r="N30" s="36">
        <f>SUM(K30:M30)</f>
        <v>0</v>
      </c>
      <c r="O30" s="19"/>
      <c r="P30" s="19"/>
      <c r="Q30" s="19"/>
      <c r="R30" s="36">
        <f>SUM(O30:Q30)</f>
        <v>0</v>
      </c>
      <c r="S30" s="35"/>
      <c r="T30" s="19"/>
      <c r="U30" s="19"/>
      <c r="V30" s="36">
        <f>SUM(S30:U30)</f>
        <v>0</v>
      </c>
    </row>
    <row r="31" spans="1:25" s="6" customFormat="1">
      <c r="A31" s="21" t="s">
        <v>53</v>
      </c>
      <c r="B31" s="17"/>
      <c r="C31" s="17"/>
      <c r="D31" s="34">
        <v>244</v>
      </c>
      <c r="E31" s="18">
        <v>1125</v>
      </c>
      <c r="F31" s="37">
        <f>J31+N31+R31+V31</f>
        <v>0</v>
      </c>
      <c r="G31" s="19"/>
      <c r="H31" s="19"/>
      <c r="I31" s="19"/>
      <c r="J31" s="36">
        <f>SUM(G31:I31)</f>
        <v>0</v>
      </c>
      <c r="K31" s="35"/>
      <c r="L31" s="35"/>
      <c r="M31" s="35"/>
      <c r="N31" s="36">
        <f>SUM(K31:M31)</f>
        <v>0</v>
      </c>
      <c r="O31" s="35"/>
      <c r="P31" s="19"/>
      <c r="Q31" s="19"/>
      <c r="R31" s="36">
        <f>SUM(O31:Q31)</f>
        <v>0</v>
      </c>
      <c r="S31" s="35"/>
      <c r="T31" s="19"/>
      <c r="U31" s="19"/>
      <c r="V31" s="36">
        <f>SUM(S31:U31)</f>
        <v>0</v>
      </c>
    </row>
    <row r="32" spans="1:25" s="6" customFormat="1">
      <c r="A32" s="14" t="s">
        <v>54</v>
      </c>
      <c r="B32" s="15"/>
      <c r="C32" s="15"/>
      <c r="D32" s="15"/>
      <c r="E32" s="9">
        <v>223</v>
      </c>
      <c r="F32" s="37">
        <f>F33+F34+F35+F36+F37+F38</f>
        <v>0</v>
      </c>
      <c r="G32" s="41">
        <f t="shared" ref="G32:V32" si="6">G33+G34+G35+G36+G37+G38</f>
        <v>0</v>
      </c>
      <c r="H32" s="41">
        <f t="shared" si="6"/>
        <v>0</v>
      </c>
      <c r="I32" s="41">
        <f t="shared" si="6"/>
        <v>0</v>
      </c>
      <c r="J32" s="36">
        <f t="shared" si="6"/>
        <v>0</v>
      </c>
      <c r="K32" s="41">
        <f t="shared" si="6"/>
        <v>0</v>
      </c>
      <c r="L32" s="41">
        <f t="shared" si="6"/>
        <v>0</v>
      </c>
      <c r="M32" s="41">
        <f t="shared" si="6"/>
        <v>0</v>
      </c>
      <c r="N32" s="36">
        <f t="shared" si="6"/>
        <v>0</v>
      </c>
      <c r="O32" s="41">
        <f t="shared" si="6"/>
        <v>0</v>
      </c>
      <c r="P32" s="41">
        <f t="shared" si="6"/>
        <v>0</v>
      </c>
      <c r="Q32" s="41">
        <f t="shared" si="6"/>
        <v>0</v>
      </c>
      <c r="R32" s="36">
        <f t="shared" si="6"/>
        <v>0</v>
      </c>
      <c r="S32" s="41">
        <f t="shared" si="6"/>
        <v>0</v>
      </c>
      <c r="T32" s="41">
        <f t="shared" si="6"/>
        <v>0</v>
      </c>
      <c r="U32" s="41">
        <f t="shared" si="6"/>
        <v>0</v>
      </c>
      <c r="V32" s="36">
        <f t="shared" si="6"/>
        <v>0</v>
      </c>
    </row>
    <row r="33" spans="1:22" s="6" customFormat="1">
      <c r="A33" s="17" t="s">
        <v>55</v>
      </c>
      <c r="B33" s="17"/>
      <c r="C33" s="17"/>
      <c r="D33" s="17">
        <v>244</v>
      </c>
      <c r="E33" s="18">
        <v>11071</v>
      </c>
      <c r="F33" s="37">
        <f t="shared" ref="F33:F39" si="7">J33+N33+R33+V33</f>
        <v>0</v>
      </c>
      <c r="G33" s="35"/>
      <c r="H33" s="35"/>
      <c r="I33" s="35"/>
      <c r="J33" s="36">
        <f t="shared" ref="J33:J39" si="8">SUM(G33:I33)</f>
        <v>0</v>
      </c>
      <c r="K33" s="35"/>
      <c r="L33" s="35"/>
      <c r="M33" s="35"/>
      <c r="N33" s="36">
        <f t="shared" ref="N33:N39" si="9">SUM(K33:M33)</f>
        <v>0</v>
      </c>
      <c r="O33" s="35"/>
      <c r="P33" s="19"/>
      <c r="Q33" s="19"/>
      <c r="R33" s="36">
        <f t="shared" ref="R33:R39" si="10">SUM(O33:Q33)</f>
        <v>0</v>
      </c>
      <c r="S33" s="19"/>
      <c r="T33" s="19"/>
      <c r="U33" s="19"/>
      <c r="V33" s="36">
        <f t="shared" ref="V33:V39" si="11">SUM(S33:U33)</f>
        <v>0</v>
      </c>
    </row>
    <row r="34" spans="1:22" s="6" customFormat="1">
      <c r="A34" s="17" t="s">
        <v>57</v>
      </c>
      <c r="B34" s="17"/>
      <c r="C34" s="17"/>
      <c r="D34" s="17">
        <v>244</v>
      </c>
      <c r="E34" s="18">
        <v>1108</v>
      </c>
      <c r="F34" s="37">
        <f t="shared" si="7"/>
        <v>0</v>
      </c>
      <c r="G34" s="19"/>
      <c r="H34" s="19"/>
      <c r="I34" s="19"/>
      <c r="J34" s="36">
        <f t="shared" si="8"/>
        <v>0</v>
      </c>
      <c r="K34" s="19"/>
      <c r="L34" s="19"/>
      <c r="M34" s="19"/>
      <c r="N34" s="36">
        <f t="shared" si="9"/>
        <v>0</v>
      </c>
      <c r="O34" s="19"/>
      <c r="P34" s="19"/>
      <c r="Q34" s="19"/>
      <c r="R34" s="36">
        <f t="shared" si="10"/>
        <v>0</v>
      </c>
      <c r="S34" s="19"/>
      <c r="T34" s="19"/>
      <c r="U34" s="19"/>
      <c r="V34" s="36">
        <f t="shared" si="11"/>
        <v>0</v>
      </c>
    </row>
    <row r="35" spans="1:22" s="6" customFormat="1">
      <c r="A35" s="17" t="s">
        <v>58</v>
      </c>
      <c r="B35" s="17"/>
      <c r="C35" s="17"/>
      <c r="D35" s="17">
        <v>244</v>
      </c>
      <c r="E35" s="18">
        <v>1109</v>
      </c>
      <c r="F35" s="37">
        <f t="shared" si="7"/>
        <v>0</v>
      </c>
      <c r="G35" s="19"/>
      <c r="H35" s="19"/>
      <c r="I35" s="19"/>
      <c r="J35" s="36">
        <f t="shared" si="8"/>
        <v>0</v>
      </c>
      <c r="K35" s="19"/>
      <c r="L35" s="19"/>
      <c r="M35" s="19"/>
      <c r="N35" s="36">
        <f t="shared" si="9"/>
        <v>0</v>
      </c>
      <c r="O35" s="19"/>
      <c r="P35" s="19"/>
      <c r="Q35" s="19"/>
      <c r="R35" s="36">
        <f t="shared" si="10"/>
        <v>0</v>
      </c>
      <c r="S35" s="19"/>
      <c r="T35" s="19"/>
      <c r="U35" s="19"/>
      <c r="V35" s="36">
        <f t="shared" si="11"/>
        <v>0</v>
      </c>
    </row>
    <row r="36" spans="1:22" s="6" customFormat="1">
      <c r="A36" s="17" t="s">
        <v>59</v>
      </c>
      <c r="B36" s="17"/>
      <c r="C36" s="17"/>
      <c r="D36" s="17">
        <v>244</v>
      </c>
      <c r="E36" s="18">
        <v>1110</v>
      </c>
      <c r="F36" s="37">
        <f t="shared" si="7"/>
        <v>0</v>
      </c>
      <c r="G36" s="35"/>
      <c r="H36" s="35"/>
      <c r="I36" s="35"/>
      <c r="J36" s="36">
        <f t="shared" si="8"/>
        <v>0</v>
      </c>
      <c r="K36" s="35"/>
      <c r="L36" s="35"/>
      <c r="M36" s="19"/>
      <c r="N36" s="36">
        <f t="shared" si="9"/>
        <v>0</v>
      </c>
      <c r="O36" s="19"/>
      <c r="P36" s="19"/>
      <c r="Q36" s="35"/>
      <c r="R36" s="36">
        <f t="shared" si="10"/>
        <v>0</v>
      </c>
      <c r="S36" s="35"/>
      <c r="T36" s="35"/>
      <c r="U36" s="35"/>
      <c r="V36" s="36">
        <f t="shared" si="11"/>
        <v>0</v>
      </c>
    </row>
    <row r="37" spans="1:22" s="6" customFormat="1">
      <c r="A37" s="17" t="s">
        <v>60</v>
      </c>
      <c r="B37" s="17"/>
      <c r="C37" s="17"/>
      <c r="D37" s="17">
        <v>244</v>
      </c>
      <c r="E37" s="18">
        <v>1126</v>
      </c>
      <c r="F37" s="37">
        <f t="shared" si="7"/>
        <v>0</v>
      </c>
      <c r="G37" s="19"/>
      <c r="H37" s="19"/>
      <c r="I37" s="19"/>
      <c r="J37" s="36">
        <f t="shared" si="8"/>
        <v>0</v>
      </c>
      <c r="K37" s="19"/>
      <c r="L37" s="19"/>
      <c r="M37" s="19"/>
      <c r="N37" s="36">
        <f t="shared" si="9"/>
        <v>0</v>
      </c>
      <c r="O37" s="19"/>
      <c r="P37" s="19"/>
      <c r="Q37" s="19"/>
      <c r="R37" s="36">
        <f t="shared" si="10"/>
        <v>0</v>
      </c>
      <c r="S37" s="35"/>
      <c r="T37" s="35"/>
      <c r="U37" s="35"/>
      <c r="V37" s="36">
        <f t="shared" si="11"/>
        <v>0</v>
      </c>
    </row>
    <row r="38" spans="1:22" s="6" customFormat="1">
      <c r="A38" s="17" t="s">
        <v>61</v>
      </c>
      <c r="B38" s="17"/>
      <c r="C38" s="17"/>
      <c r="D38" s="17">
        <v>244</v>
      </c>
      <c r="E38" s="18">
        <v>1127</v>
      </c>
      <c r="F38" s="37">
        <f t="shared" si="7"/>
        <v>0</v>
      </c>
      <c r="G38" s="19"/>
      <c r="H38" s="19"/>
      <c r="I38" s="19"/>
      <c r="J38" s="36">
        <f t="shared" si="8"/>
        <v>0</v>
      </c>
      <c r="K38" s="19"/>
      <c r="L38" s="19"/>
      <c r="M38" s="19"/>
      <c r="N38" s="36">
        <f t="shared" si="9"/>
        <v>0</v>
      </c>
      <c r="O38" s="19"/>
      <c r="P38" s="19"/>
      <c r="Q38" s="19"/>
      <c r="R38" s="36">
        <f t="shared" si="10"/>
        <v>0</v>
      </c>
      <c r="S38" s="35"/>
      <c r="T38" s="35"/>
      <c r="U38" s="35"/>
      <c r="V38" s="36">
        <f t="shared" si="11"/>
        <v>0</v>
      </c>
    </row>
    <row r="39" spans="1:22" s="6" customFormat="1">
      <c r="A39" s="22" t="s">
        <v>62</v>
      </c>
      <c r="B39" s="17"/>
      <c r="C39" s="17"/>
      <c r="D39" s="17"/>
      <c r="E39" s="23">
        <v>224</v>
      </c>
      <c r="F39" s="37">
        <f t="shared" si="7"/>
        <v>0</v>
      </c>
      <c r="G39" s="19"/>
      <c r="H39" s="19"/>
      <c r="I39" s="19"/>
      <c r="J39" s="36">
        <f t="shared" si="8"/>
        <v>0</v>
      </c>
      <c r="K39" s="19"/>
      <c r="L39" s="19"/>
      <c r="M39" s="19"/>
      <c r="N39" s="36">
        <f t="shared" si="9"/>
        <v>0</v>
      </c>
      <c r="O39" s="19"/>
      <c r="P39" s="19"/>
      <c r="Q39" s="19"/>
      <c r="R39" s="36">
        <f t="shared" si="10"/>
        <v>0</v>
      </c>
      <c r="S39" s="35"/>
      <c r="T39" s="35"/>
      <c r="U39" s="35"/>
      <c r="V39" s="36">
        <f t="shared" si="11"/>
        <v>0</v>
      </c>
    </row>
    <row r="40" spans="1:22" s="6" customFormat="1">
      <c r="A40" s="14" t="s">
        <v>63</v>
      </c>
      <c r="B40" s="15"/>
      <c r="C40" s="15"/>
      <c r="D40" s="15"/>
      <c r="E40" s="9">
        <v>225</v>
      </c>
      <c r="F40" s="37">
        <f t="shared" ref="F40:V40" si="12">F41+F42+F43+F44</f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36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36">
        <f t="shared" si="12"/>
        <v>0</v>
      </c>
      <c r="O40" s="41">
        <f t="shared" si="12"/>
        <v>0</v>
      </c>
      <c r="P40" s="41">
        <f t="shared" si="12"/>
        <v>0</v>
      </c>
      <c r="Q40" s="41">
        <f t="shared" si="12"/>
        <v>0</v>
      </c>
      <c r="R40" s="36">
        <f t="shared" si="12"/>
        <v>0</v>
      </c>
      <c r="S40" s="41">
        <f t="shared" si="12"/>
        <v>0</v>
      </c>
      <c r="T40" s="41">
        <f t="shared" si="12"/>
        <v>0</v>
      </c>
      <c r="U40" s="41">
        <f t="shared" si="12"/>
        <v>0</v>
      </c>
      <c r="V40" s="36">
        <f t="shared" si="12"/>
        <v>0</v>
      </c>
    </row>
    <row r="41" spans="1:22" s="6" customFormat="1">
      <c r="A41" s="17" t="s">
        <v>64</v>
      </c>
      <c r="B41" s="17"/>
      <c r="C41" s="17"/>
      <c r="D41" s="17">
        <v>244</v>
      </c>
      <c r="E41" s="18">
        <v>1111</v>
      </c>
      <c r="F41" s="37">
        <f>J41+N41+R41+V41</f>
        <v>0</v>
      </c>
      <c r="G41" s="35"/>
      <c r="H41" s="35"/>
      <c r="I41" s="35"/>
      <c r="J41" s="36">
        <f>SUM(G41:I41)</f>
        <v>0</v>
      </c>
      <c r="K41" s="35"/>
      <c r="L41" s="35"/>
      <c r="M41" s="35"/>
      <c r="N41" s="36">
        <f>SUM(K41:M41)</f>
        <v>0</v>
      </c>
      <c r="O41" s="19"/>
      <c r="P41" s="19"/>
      <c r="Q41" s="19"/>
      <c r="R41" s="36">
        <f>SUM(O41:Q41)</f>
        <v>0</v>
      </c>
      <c r="S41" s="35"/>
      <c r="T41" s="35"/>
      <c r="U41" s="35"/>
      <c r="V41" s="36">
        <f>SUM(S41:U41)</f>
        <v>0</v>
      </c>
    </row>
    <row r="42" spans="1:22" s="6" customFormat="1" ht="25.5">
      <c r="A42" s="24" t="s">
        <v>65</v>
      </c>
      <c r="B42" s="17"/>
      <c r="C42" s="17"/>
      <c r="D42" s="17">
        <v>244</v>
      </c>
      <c r="E42" s="18">
        <v>1105</v>
      </c>
      <c r="F42" s="37">
        <f>J42+N42+R42+V42</f>
        <v>0</v>
      </c>
      <c r="G42" s="35"/>
      <c r="H42" s="35"/>
      <c r="I42" s="35"/>
      <c r="J42" s="36">
        <f>SUM(G42:I42)</f>
        <v>0</v>
      </c>
      <c r="K42" s="19"/>
      <c r="L42" s="19"/>
      <c r="M42" s="19"/>
      <c r="N42" s="36">
        <f>SUM(K42:M42)</f>
        <v>0</v>
      </c>
      <c r="O42" s="19"/>
      <c r="P42" s="19"/>
      <c r="Q42" s="19"/>
      <c r="R42" s="36">
        <f>SUM(O42:Q42)</f>
        <v>0</v>
      </c>
      <c r="S42" s="19"/>
      <c r="T42" s="19"/>
      <c r="U42" s="19"/>
      <c r="V42" s="36">
        <f>SUM(S42:U42)</f>
        <v>0</v>
      </c>
    </row>
    <row r="43" spans="1:22" s="6" customFormat="1">
      <c r="A43" s="21" t="s">
        <v>66</v>
      </c>
      <c r="B43" s="17"/>
      <c r="C43" s="17"/>
      <c r="D43" s="17">
        <v>244</v>
      </c>
      <c r="E43" s="18">
        <v>1106</v>
      </c>
      <c r="F43" s="37">
        <f>J43+N43+R43+V43</f>
        <v>0</v>
      </c>
      <c r="G43" s="19"/>
      <c r="H43" s="19"/>
      <c r="I43" s="19"/>
      <c r="J43" s="36">
        <f>SUM(G43:I43)</f>
        <v>0</v>
      </c>
      <c r="K43" s="19"/>
      <c r="L43" s="19"/>
      <c r="M43" s="19"/>
      <c r="N43" s="36">
        <f>SUM(K43:M43)</f>
        <v>0</v>
      </c>
      <c r="O43" s="19"/>
      <c r="P43" s="19"/>
      <c r="Q43" s="19"/>
      <c r="R43" s="36">
        <f>SUM(O43:Q43)</f>
        <v>0</v>
      </c>
      <c r="S43" s="19"/>
      <c r="T43" s="19"/>
      <c r="U43" s="19"/>
      <c r="V43" s="36">
        <f>SUM(S43:U43)</f>
        <v>0</v>
      </c>
    </row>
    <row r="44" spans="1:22" s="6" customFormat="1">
      <c r="A44" s="21" t="s">
        <v>67</v>
      </c>
      <c r="B44" s="17"/>
      <c r="C44" s="17"/>
      <c r="D44" s="17">
        <v>244</v>
      </c>
      <c r="E44" s="18">
        <v>1129</v>
      </c>
      <c r="F44" s="11">
        <f>J44+N44+R44+V44</f>
        <v>0</v>
      </c>
      <c r="G44" s="19"/>
      <c r="H44" s="19"/>
      <c r="I44" s="19"/>
      <c r="J44" s="36">
        <f>SUM(G44:I44)</f>
        <v>0</v>
      </c>
      <c r="K44" s="35"/>
      <c r="L44" s="19"/>
      <c r="M44" s="19"/>
      <c r="N44" s="36">
        <f>SUM(K44:M44)</f>
        <v>0</v>
      </c>
      <c r="O44" s="19"/>
      <c r="P44" s="19"/>
      <c r="Q44" s="19"/>
      <c r="R44" s="36">
        <f>SUM(O44:Q44)</f>
        <v>0</v>
      </c>
      <c r="S44" s="19"/>
      <c r="T44" s="19"/>
      <c r="U44" s="19"/>
      <c r="V44" s="36">
        <f>SUM(S44:U44)</f>
        <v>0</v>
      </c>
    </row>
    <row r="45" spans="1:22" s="6" customFormat="1">
      <c r="A45" s="14" t="s">
        <v>68</v>
      </c>
      <c r="B45" s="15"/>
      <c r="C45" s="15"/>
      <c r="D45" s="15"/>
      <c r="E45" s="9">
        <v>226</v>
      </c>
      <c r="F45" s="37">
        <f>F46+F47+F51+F48+F53+F49+F50+F52</f>
        <v>0</v>
      </c>
      <c r="G45" s="41">
        <f>G46+G47+G51+G48+G53+G49+G50+G52</f>
        <v>0</v>
      </c>
      <c r="H45" s="41">
        <f t="shared" ref="H45:I45" si="13">H46+H47+H51+H48+H53+H49+H50+H52</f>
        <v>0</v>
      </c>
      <c r="I45" s="41">
        <f t="shared" si="13"/>
        <v>0</v>
      </c>
      <c r="J45" s="36">
        <f>J46+J47+J51+J48+J53+J49+J50+J52</f>
        <v>0</v>
      </c>
      <c r="K45" s="36">
        <f t="shared" ref="K45:V45" si="14">K46+K47+K51+K48+K53+K49+K50+K52</f>
        <v>0</v>
      </c>
      <c r="L45" s="36">
        <f t="shared" si="14"/>
        <v>0</v>
      </c>
      <c r="M45" s="36">
        <f t="shared" si="14"/>
        <v>0</v>
      </c>
      <c r="N45" s="36">
        <f t="shared" si="14"/>
        <v>0</v>
      </c>
      <c r="O45" s="36">
        <f t="shared" si="14"/>
        <v>0</v>
      </c>
      <c r="P45" s="36">
        <f t="shared" si="14"/>
        <v>0</v>
      </c>
      <c r="Q45" s="36">
        <f t="shared" si="14"/>
        <v>0</v>
      </c>
      <c r="R45" s="36">
        <f t="shared" si="14"/>
        <v>0</v>
      </c>
      <c r="S45" s="36">
        <f t="shared" si="14"/>
        <v>0</v>
      </c>
      <c r="T45" s="36">
        <f t="shared" si="14"/>
        <v>0</v>
      </c>
      <c r="U45" s="36">
        <f t="shared" si="14"/>
        <v>0</v>
      </c>
      <c r="V45" s="36">
        <f t="shared" si="14"/>
        <v>0</v>
      </c>
    </row>
    <row r="46" spans="1:22" s="6" customFormat="1">
      <c r="A46" s="21" t="s">
        <v>69</v>
      </c>
      <c r="B46" s="17"/>
      <c r="C46" s="17"/>
      <c r="D46" s="17">
        <v>244</v>
      </c>
      <c r="E46" s="18">
        <v>1104</v>
      </c>
      <c r="F46" s="37">
        <f t="shared" ref="F46:F54" si="15">J46+N46+R46+V46</f>
        <v>0</v>
      </c>
      <c r="G46" s="19"/>
      <c r="H46" s="19"/>
      <c r="I46" s="19"/>
      <c r="J46" s="36">
        <f t="shared" ref="J46:J54" si="16">SUM(G46:I46)</f>
        <v>0</v>
      </c>
      <c r="K46" s="19"/>
      <c r="L46" s="19"/>
      <c r="M46" s="19"/>
      <c r="N46" s="36">
        <f t="shared" ref="N46:N54" si="17">SUM(K46:M46)</f>
        <v>0</v>
      </c>
      <c r="O46" s="19"/>
      <c r="P46" s="19"/>
      <c r="Q46" s="19"/>
      <c r="R46" s="36">
        <f t="shared" ref="R46:R54" si="18">SUM(O46:Q46)</f>
        <v>0</v>
      </c>
      <c r="S46" s="19"/>
      <c r="T46" s="19"/>
      <c r="U46" s="19"/>
      <c r="V46" s="36">
        <f t="shared" ref="V46:V54" si="19">SUM(S46:U46)</f>
        <v>0</v>
      </c>
    </row>
    <row r="47" spans="1:22" s="6" customFormat="1" ht="25.5">
      <c r="A47" s="24" t="s">
        <v>70</v>
      </c>
      <c r="B47" s="17"/>
      <c r="C47" s="17"/>
      <c r="D47" s="17">
        <v>244</v>
      </c>
      <c r="E47" s="18">
        <v>1133</v>
      </c>
      <c r="F47" s="37">
        <f t="shared" si="15"/>
        <v>0</v>
      </c>
      <c r="G47" s="19"/>
      <c r="H47" s="19"/>
      <c r="I47" s="19"/>
      <c r="J47" s="36">
        <f t="shared" si="16"/>
        <v>0</v>
      </c>
      <c r="K47" s="19"/>
      <c r="L47" s="19"/>
      <c r="M47" s="19"/>
      <c r="N47" s="36">
        <f t="shared" si="17"/>
        <v>0</v>
      </c>
      <c r="O47" s="19"/>
      <c r="P47" s="19"/>
      <c r="Q47" s="19"/>
      <c r="R47" s="36">
        <f t="shared" si="18"/>
        <v>0</v>
      </c>
      <c r="S47" s="19"/>
      <c r="T47" s="19"/>
      <c r="U47" s="19"/>
      <c r="V47" s="36">
        <f t="shared" si="19"/>
        <v>0</v>
      </c>
    </row>
    <row r="48" spans="1:22" s="6" customFormat="1">
      <c r="A48" s="21" t="s">
        <v>71</v>
      </c>
      <c r="B48" s="17"/>
      <c r="C48" s="17"/>
      <c r="D48" s="17">
        <v>244</v>
      </c>
      <c r="E48" s="18">
        <v>1135</v>
      </c>
      <c r="F48" s="37">
        <f t="shared" si="15"/>
        <v>0</v>
      </c>
      <c r="G48" s="19"/>
      <c r="H48" s="19"/>
      <c r="I48" s="19"/>
      <c r="J48" s="36">
        <f t="shared" si="16"/>
        <v>0</v>
      </c>
      <c r="K48" s="19"/>
      <c r="L48" s="19"/>
      <c r="M48" s="19"/>
      <c r="N48" s="36">
        <f t="shared" si="17"/>
        <v>0</v>
      </c>
      <c r="O48" s="19"/>
      <c r="P48" s="19"/>
      <c r="Q48" s="19"/>
      <c r="R48" s="36">
        <f t="shared" si="18"/>
        <v>0</v>
      </c>
      <c r="S48" s="35"/>
      <c r="T48" s="19"/>
      <c r="U48" s="19"/>
      <c r="V48" s="36">
        <f t="shared" si="19"/>
        <v>0</v>
      </c>
    </row>
    <row r="49" spans="1:22" s="6" customFormat="1">
      <c r="A49" s="21" t="s">
        <v>72</v>
      </c>
      <c r="B49" s="17"/>
      <c r="C49" s="17"/>
      <c r="D49" s="34">
        <v>244</v>
      </c>
      <c r="E49" s="18">
        <v>1136</v>
      </c>
      <c r="F49" s="37">
        <f t="shared" si="15"/>
        <v>0</v>
      </c>
      <c r="G49" s="19"/>
      <c r="H49" s="19"/>
      <c r="I49" s="19"/>
      <c r="J49" s="36">
        <f t="shared" si="16"/>
        <v>0</v>
      </c>
      <c r="K49" s="19"/>
      <c r="L49" s="19"/>
      <c r="M49" s="19"/>
      <c r="N49" s="36">
        <f t="shared" si="17"/>
        <v>0</v>
      </c>
      <c r="O49" s="19"/>
      <c r="P49" s="19"/>
      <c r="Q49" s="19"/>
      <c r="R49" s="36">
        <f t="shared" si="18"/>
        <v>0</v>
      </c>
      <c r="S49" s="19"/>
      <c r="T49" s="19"/>
      <c r="U49" s="19"/>
      <c r="V49" s="36">
        <f t="shared" si="19"/>
        <v>0</v>
      </c>
    </row>
    <row r="50" spans="1:22" s="6" customFormat="1">
      <c r="A50" s="21" t="s">
        <v>73</v>
      </c>
      <c r="B50" s="17"/>
      <c r="C50" s="17"/>
      <c r="D50" s="17">
        <v>244</v>
      </c>
      <c r="E50" s="18">
        <v>1137</v>
      </c>
      <c r="F50" s="37">
        <f t="shared" si="15"/>
        <v>0</v>
      </c>
      <c r="G50" s="19"/>
      <c r="H50" s="19"/>
      <c r="I50" s="19"/>
      <c r="J50" s="36">
        <f t="shared" si="16"/>
        <v>0</v>
      </c>
      <c r="K50" s="19"/>
      <c r="L50" s="19"/>
      <c r="M50" s="19"/>
      <c r="N50" s="36">
        <f t="shared" si="17"/>
        <v>0</v>
      </c>
      <c r="O50" s="19"/>
      <c r="P50" s="19"/>
      <c r="Q50" s="19"/>
      <c r="R50" s="36">
        <f t="shared" si="18"/>
        <v>0</v>
      </c>
      <c r="S50" s="19"/>
      <c r="T50" s="19"/>
      <c r="U50" s="19"/>
      <c r="V50" s="36">
        <f t="shared" si="19"/>
        <v>0</v>
      </c>
    </row>
    <row r="51" spans="1:22" s="6" customFormat="1">
      <c r="A51" s="21" t="s">
        <v>74</v>
      </c>
      <c r="B51" s="17"/>
      <c r="C51" s="17"/>
      <c r="D51" s="17">
        <v>244</v>
      </c>
      <c r="E51" s="18">
        <v>1139</v>
      </c>
      <c r="F51" s="37">
        <f t="shared" si="15"/>
        <v>0</v>
      </c>
      <c r="G51" s="19"/>
      <c r="H51" s="19"/>
      <c r="I51" s="19"/>
      <c r="J51" s="36">
        <f t="shared" si="16"/>
        <v>0</v>
      </c>
      <c r="K51" s="19"/>
      <c r="L51" s="19"/>
      <c r="M51" s="19"/>
      <c r="N51" s="36">
        <f t="shared" si="17"/>
        <v>0</v>
      </c>
      <c r="O51" s="19"/>
      <c r="P51" s="19"/>
      <c r="Q51" s="19"/>
      <c r="R51" s="36">
        <f t="shared" si="18"/>
        <v>0</v>
      </c>
      <c r="S51" s="19"/>
      <c r="T51" s="19"/>
      <c r="U51" s="19"/>
      <c r="V51" s="36">
        <f t="shared" si="19"/>
        <v>0</v>
      </c>
    </row>
    <row r="52" spans="1:22" s="6" customFormat="1">
      <c r="A52" s="21" t="s">
        <v>111</v>
      </c>
      <c r="B52" s="17"/>
      <c r="C52" s="17"/>
      <c r="D52" s="34">
        <v>244</v>
      </c>
      <c r="E52" s="18">
        <v>1140</v>
      </c>
      <c r="F52" s="37">
        <f>J52+N52+R52+V52</f>
        <v>0</v>
      </c>
      <c r="G52" s="35"/>
      <c r="H52" s="35"/>
      <c r="I52" s="35"/>
      <c r="J52" s="36">
        <f t="shared" ref="J52" si="20">SUM(G52:I52)</f>
        <v>0</v>
      </c>
      <c r="K52" s="35"/>
      <c r="L52" s="35"/>
      <c r="M52" s="35"/>
      <c r="N52" s="36">
        <f t="shared" si="17"/>
        <v>0</v>
      </c>
      <c r="O52" s="19"/>
      <c r="P52" s="19"/>
      <c r="Q52" s="35"/>
      <c r="R52" s="36">
        <f t="shared" si="18"/>
        <v>0</v>
      </c>
      <c r="S52" s="19"/>
      <c r="T52" s="19"/>
      <c r="U52" s="35"/>
      <c r="V52" s="36">
        <f t="shared" si="19"/>
        <v>0</v>
      </c>
    </row>
    <row r="53" spans="1:22" s="6" customFormat="1">
      <c r="A53" s="21" t="s">
        <v>68</v>
      </c>
      <c r="B53" s="17"/>
      <c r="C53" s="17"/>
      <c r="D53" s="34">
        <v>244</v>
      </c>
      <c r="E53" s="18">
        <v>1140</v>
      </c>
      <c r="F53" s="37">
        <f t="shared" si="15"/>
        <v>0</v>
      </c>
      <c r="G53" s="19"/>
      <c r="H53" s="19"/>
      <c r="I53" s="35"/>
      <c r="J53" s="36">
        <f t="shared" si="16"/>
        <v>0</v>
      </c>
      <c r="K53" s="35"/>
      <c r="L53" s="35"/>
      <c r="M53" s="35"/>
      <c r="N53" s="36">
        <f t="shared" si="17"/>
        <v>0</v>
      </c>
      <c r="O53" s="19"/>
      <c r="P53" s="19"/>
      <c r="Q53" s="35"/>
      <c r="R53" s="36">
        <f t="shared" si="18"/>
        <v>0</v>
      </c>
      <c r="S53" s="19"/>
      <c r="T53" s="19"/>
      <c r="U53" s="35"/>
      <c r="V53" s="36">
        <f t="shared" si="19"/>
        <v>0</v>
      </c>
    </row>
    <row r="54" spans="1:22" s="6" customFormat="1">
      <c r="A54" s="25" t="s">
        <v>75</v>
      </c>
      <c r="B54" s="17"/>
      <c r="C54" s="17"/>
      <c r="D54" s="17"/>
      <c r="E54" s="23">
        <v>231</v>
      </c>
      <c r="F54" s="37">
        <f t="shared" si="15"/>
        <v>0</v>
      </c>
      <c r="G54" s="19"/>
      <c r="H54" s="19"/>
      <c r="I54" s="19"/>
      <c r="J54" s="36">
        <f t="shared" si="16"/>
        <v>0</v>
      </c>
      <c r="K54" s="19"/>
      <c r="L54" s="19"/>
      <c r="M54" s="19"/>
      <c r="N54" s="36">
        <f t="shared" si="17"/>
        <v>0</v>
      </c>
      <c r="O54" s="19"/>
      <c r="P54" s="19"/>
      <c r="Q54" s="19"/>
      <c r="R54" s="36">
        <f t="shared" si="18"/>
        <v>0</v>
      </c>
      <c r="S54" s="19"/>
      <c r="T54" s="19"/>
      <c r="U54" s="19"/>
      <c r="V54" s="36">
        <f t="shared" si="19"/>
        <v>0</v>
      </c>
    </row>
    <row r="55" spans="1:22" s="6" customFormat="1" ht="25.5">
      <c r="A55" s="26" t="s">
        <v>76</v>
      </c>
      <c r="B55" s="15"/>
      <c r="C55" s="15"/>
      <c r="D55" s="15"/>
      <c r="E55" s="9">
        <v>240</v>
      </c>
      <c r="F55" s="37">
        <f t="shared" ref="F55:V55" si="21">F56+F57</f>
        <v>0</v>
      </c>
      <c r="G55" s="41">
        <f t="shared" si="21"/>
        <v>0</v>
      </c>
      <c r="H55" s="41">
        <f t="shared" si="21"/>
        <v>0</v>
      </c>
      <c r="I55" s="41">
        <f t="shared" si="21"/>
        <v>0</v>
      </c>
      <c r="J55" s="36">
        <f t="shared" si="21"/>
        <v>0</v>
      </c>
      <c r="K55" s="41">
        <f t="shared" si="21"/>
        <v>0</v>
      </c>
      <c r="L55" s="41">
        <f t="shared" si="21"/>
        <v>0</v>
      </c>
      <c r="M55" s="41">
        <f t="shared" si="21"/>
        <v>0</v>
      </c>
      <c r="N55" s="36">
        <f t="shared" si="21"/>
        <v>0</v>
      </c>
      <c r="O55" s="41">
        <f t="shared" si="21"/>
        <v>0</v>
      </c>
      <c r="P55" s="41">
        <f t="shared" si="21"/>
        <v>0</v>
      </c>
      <c r="Q55" s="41">
        <f t="shared" si="21"/>
        <v>0</v>
      </c>
      <c r="R55" s="36">
        <f t="shared" si="21"/>
        <v>0</v>
      </c>
      <c r="S55" s="41">
        <f t="shared" si="21"/>
        <v>0</v>
      </c>
      <c r="T55" s="41">
        <f t="shared" si="21"/>
        <v>0</v>
      </c>
      <c r="U55" s="41">
        <f t="shared" si="21"/>
        <v>0</v>
      </c>
      <c r="V55" s="36">
        <f t="shared" si="21"/>
        <v>0</v>
      </c>
    </row>
    <row r="56" spans="1:22" s="6" customFormat="1" ht="25.5">
      <c r="A56" s="24" t="s">
        <v>77</v>
      </c>
      <c r="B56" s="17"/>
      <c r="C56" s="17"/>
      <c r="D56" s="17"/>
      <c r="E56" s="18">
        <v>241</v>
      </c>
      <c r="F56" s="37">
        <f>J56+N56+R56+V56</f>
        <v>0</v>
      </c>
      <c r="G56" s="35"/>
      <c r="H56" s="35"/>
      <c r="I56" s="35"/>
      <c r="J56" s="36">
        <f>SUM(G56:I56)</f>
        <v>0</v>
      </c>
      <c r="K56" s="35"/>
      <c r="L56" s="35"/>
      <c r="M56" s="35"/>
      <c r="N56" s="36">
        <f>SUM(K56:M56)</f>
        <v>0</v>
      </c>
      <c r="O56" s="35"/>
      <c r="P56" s="35"/>
      <c r="Q56" s="35"/>
      <c r="R56" s="36">
        <f>SUM(O56:Q56)</f>
        <v>0</v>
      </c>
      <c r="S56" s="35"/>
      <c r="T56" s="35"/>
      <c r="U56" s="35"/>
      <c r="V56" s="36">
        <f>SUM(S56:U56)</f>
        <v>0</v>
      </c>
    </row>
    <row r="57" spans="1:22" s="6" customFormat="1" ht="25.5">
      <c r="A57" s="24" t="s">
        <v>78</v>
      </c>
      <c r="B57" s="17"/>
      <c r="C57" s="17"/>
      <c r="D57" s="17"/>
      <c r="E57" s="18">
        <v>242</v>
      </c>
      <c r="F57" s="37">
        <f>J57+N57+R57+V57</f>
        <v>0</v>
      </c>
      <c r="G57" s="35"/>
      <c r="H57" s="35"/>
      <c r="I57" s="35"/>
      <c r="J57" s="36">
        <f>SUM(G57:I57)</f>
        <v>0</v>
      </c>
      <c r="K57" s="35"/>
      <c r="L57" s="35"/>
      <c r="M57" s="35"/>
      <c r="N57" s="36">
        <f>SUM(K57:M57)</f>
        <v>0</v>
      </c>
      <c r="O57" s="35"/>
      <c r="P57" s="35"/>
      <c r="Q57" s="35"/>
      <c r="R57" s="36">
        <f>SUM(O57:Q57)</f>
        <v>0</v>
      </c>
      <c r="S57" s="35"/>
      <c r="T57" s="35"/>
      <c r="U57" s="35"/>
      <c r="V57" s="36">
        <f>SUM(S57:U57)</f>
        <v>0</v>
      </c>
    </row>
    <row r="58" spans="1:22" s="6" customFormat="1" ht="25.5">
      <c r="A58" s="27" t="s">
        <v>78</v>
      </c>
      <c r="B58" s="15"/>
      <c r="C58" s="15"/>
      <c r="D58" s="15"/>
      <c r="E58" s="9">
        <v>250</v>
      </c>
      <c r="F58" s="37">
        <f t="shared" ref="F58:V58" si="22">F59</f>
        <v>0</v>
      </c>
      <c r="G58" s="41">
        <f t="shared" si="22"/>
        <v>0</v>
      </c>
      <c r="H58" s="41">
        <f t="shared" si="22"/>
        <v>0</v>
      </c>
      <c r="I58" s="41">
        <f t="shared" si="22"/>
        <v>0</v>
      </c>
      <c r="J58" s="36">
        <f t="shared" si="22"/>
        <v>0</v>
      </c>
      <c r="K58" s="41">
        <f t="shared" si="22"/>
        <v>0</v>
      </c>
      <c r="L58" s="41">
        <f t="shared" si="22"/>
        <v>0</v>
      </c>
      <c r="M58" s="41">
        <f t="shared" si="22"/>
        <v>0</v>
      </c>
      <c r="N58" s="36">
        <f t="shared" si="22"/>
        <v>0</v>
      </c>
      <c r="O58" s="41">
        <f t="shared" si="22"/>
        <v>0</v>
      </c>
      <c r="P58" s="41">
        <f t="shared" si="22"/>
        <v>0</v>
      </c>
      <c r="Q58" s="41">
        <f t="shared" si="22"/>
        <v>0</v>
      </c>
      <c r="R58" s="36">
        <f t="shared" si="22"/>
        <v>0</v>
      </c>
      <c r="S58" s="41">
        <f t="shared" si="22"/>
        <v>0</v>
      </c>
      <c r="T58" s="41">
        <f t="shared" si="22"/>
        <v>0</v>
      </c>
      <c r="U58" s="41">
        <f t="shared" si="22"/>
        <v>0</v>
      </c>
      <c r="V58" s="36">
        <f t="shared" si="22"/>
        <v>0</v>
      </c>
    </row>
    <row r="59" spans="1:22" s="6" customFormat="1">
      <c r="A59" s="17" t="s">
        <v>79</v>
      </c>
      <c r="B59" s="17"/>
      <c r="C59" s="17"/>
      <c r="D59" s="17"/>
      <c r="E59" s="18">
        <v>251</v>
      </c>
      <c r="F59" s="37">
        <f>J59+N59+R59+V59</f>
        <v>0</v>
      </c>
      <c r="G59" s="19"/>
      <c r="H59" s="19"/>
      <c r="I59" s="19"/>
      <c r="J59" s="36">
        <f>SUM(G59:I59)</f>
        <v>0</v>
      </c>
      <c r="K59" s="35"/>
      <c r="L59" s="35"/>
      <c r="M59" s="35"/>
      <c r="N59" s="36">
        <f>SUM(K59:M59)</f>
        <v>0</v>
      </c>
      <c r="O59" s="35"/>
      <c r="P59" s="35"/>
      <c r="Q59" s="35"/>
      <c r="R59" s="36">
        <f>SUM(O59:Q59)</f>
        <v>0</v>
      </c>
      <c r="S59" s="35"/>
      <c r="T59" s="35"/>
      <c r="U59" s="35"/>
      <c r="V59" s="36">
        <f>SUM(S59:U59)</f>
        <v>0</v>
      </c>
    </row>
    <row r="60" spans="1:22" s="6" customFormat="1">
      <c r="A60" s="14" t="s">
        <v>80</v>
      </c>
      <c r="B60" s="15"/>
      <c r="C60" s="15"/>
      <c r="D60" s="15"/>
      <c r="E60" s="9">
        <v>260</v>
      </c>
      <c r="F60" s="37">
        <f>F61+F67</f>
        <v>0</v>
      </c>
      <c r="G60" s="41">
        <f t="shared" ref="G60:V60" si="23">G61+G67</f>
        <v>0</v>
      </c>
      <c r="H60" s="41">
        <f t="shared" si="23"/>
        <v>0</v>
      </c>
      <c r="I60" s="41">
        <f t="shared" si="23"/>
        <v>0</v>
      </c>
      <c r="J60" s="36">
        <f t="shared" si="23"/>
        <v>0</v>
      </c>
      <c r="K60" s="41">
        <f t="shared" si="23"/>
        <v>0</v>
      </c>
      <c r="L60" s="41">
        <f t="shared" si="23"/>
        <v>0</v>
      </c>
      <c r="M60" s="41">
        <f t="shared" si="23"/>
        <v>0</v>
      </c>
      <c r="N60" s="36">
        <f t="shared" si="23"/>
        <v>0</v>
      </c>
      <c r="O60" s="41">
        <f t="shared" si="23"/>
        <v>0</v>
      </c>
      <c r="P60" s="41">
        <f t="shared" si="23"/>
        <v>0</v>
      </c>
      <c r="Q60" s="41">
        <f t="shared" si="23"/>
        <v>0</v>
      </c>
      <c r="R60" s="36">
        <f t="shared" si="23"/>
        <v>0</v>
      </c>
      <c r="S60" s="41">
        <f t="shared" si="23"/>
        <v>0</v>
      </c>
      <c r="T60" s="41">
        <f t="shared" si="23"/>
        <v>0</v>
      </c>
      <c r="U60" s="41">
        <f t="shared" si="23"/>
        <v>0</v>
      </c>
      <c r="V60" s="36">
        <f t="shared" si="23"/>
        <v>0</v>
      </c>
    </row>
    <row r="61" spans="1:22" s="6" customFormat="1">
      <c r="A61" s="14" t="s">
        <v>81</v>
      </c>
      <c r="B61" s="15"/>
      <c r="C61" s="15"/>
      <c r="D61" s="15"/>
      <c r="E61" s="9">
        <v>262</v>
      </c>
      <c r="F61" s="37">
        <f t="shared" ref="F61:V61" si="24">F62+F63+F64+F65+F66</f>
        <v>0</v>
      </c>
      <c r="G61" s="41">
        <f t="shared" si="24"/>
        <v>0</v>
      </c>
      <c r="H61" s="41">
        <f t="shared" si="24"/>
        <v>0</v>
      </c>
      <c r="I61" s="41">
        <f t="shared" si="24"/>
        <v>0</v>
      </c>
      <c r="J61" s="36">
        <f t="shared" si="24"/>
        <v>0</v>
      </c>
      <c r="K61" s="41">
        <f t="shared" si="24"/>
        <v>0</v>
      </c>
      <c r="L61" s="41">
        <f t="shared" si="24"/>
        <v>0</v>
      </c>
      <c r="M61" s="41">
        <f t="shared" si="24"/>
        <v>0</v>
      </c>
      <c r="N61" s="36">
        <f t="shared" si="24"/>
        <v>0</v>
      </c>
      <c r="O61" s="41">
        <f t="shared" si="24"/>
        <v>0</v>
      </c>
      <c r="P61" s="41">
        <f t="shared" si="24"/>
        <v>0</v>
      </c>
      <c r="Q61" s="41">
        <f t="shared" si="24"/>
        <v>0</v>
      </c>
      <c r="R61" s="36">
        <f t="shared" si="24"/>
        <v>0</v>
      </c>
      <c r="S61" s="41">
        <f t="shared" si="24"/>
        <v>0</v>
      </c>
      <c r="T61" s="41">
        <f t="shared" si="24"/>
        <v>0</v>
      </c>
      <c r="U61" s="41">
        <f t="shared" si="24"/>
        <v>0</v>
      </c>
      <c r="V61" s="36">
        <f t="shared" si="24"/>
        <v>0</v>
      </c>
    </row>
    <row r="62" spans="1:22" s="6" customFormat="1">
      <c r="A62" s="17" t="s">
        <v>82</v>
      </c>
      <c r="B62" s="17"/>
      <c r="C62" s="17"/>
      <c r="D62" s="17"/>
      <c r="E62" s="18">
        <v>1113</v>
      </c>
      <c r="F62" s="37">
        <f>J62+N62+R62+V62</f>
        <v>0</v>
      </c>
      <c r="G62" s="19"/>
      <c r="H62" s="19"/>
      <c r="I62" s="19"/>
      <c r="J62" s="36">
        <f>SUM(G62:I62)</f>
        <v>0</v>
      </c>
      <c r="K62" s="35"/>
      <c r="L62" s="35"/>
      <c r="M62" s="35"/>
      <c r="N62" s="36">
        <f>SUM(K62:M62)</f>
        <v>0</v>
      </c>
      <c r="O62" s="35"/>
      <c r="P62" s="35"/>
      <c r="Q62" s="35"/>
      <c r="R62" s="36">
        <f>SUM(O62:Q62)</f>
        <v>0</v>
      </c>
      <c r="S62" s="35"/>
      <c r="T62" s="35"/>
      <c r="U62" s="35"/>
      <c r="V62" s="36">
        <f>SUM(S62:U62)</f>
        <v>0</v>
      </c>
    </row>
    <row r="63" spans="1:22" s="6" customFormat="1">
      <c r="A63" s="17" t="s">
        <v>83</v>
      </c>
      <c r="B63" s="22"/>
      <c r="C63" s="17"/>
      <c r="D63" s="17"/>
      <c r="E63" s="18">
        <v>1114</v>
      </c>
      <c r="F63" s="37">
        <f>J63+N63+R63+V63</f>
        <v>0</v>
      </c>
      <c r="G63" s="19"/>
      <c r="H63" s="19"/>
      <c r="I63" s="19"/>
      <c r="J63" s="36">
        <f>SUM(G63:I63)</f>
        <v>0</v>
      </c>
      <c r="K63" s="19"/>
      <c r="L63" s="19"/>
      <c r="M63" s="19"/>
      <c r="N63" s="36">
        <f>SUM(K63:M63)</f>
        <v>0</v>
      </c>
      <c r="O63" s="35"/>
      <c r="P63" s="35"/>
      <c r="Q63" s="35"/>
      <c r="R63" s="36">
        <f>SUM(O63:Q63)</f>
        <v>0</v>
      </c>
      <c r="S63" s="35"/>
      <c r="T63" s="35"/>
      <c r="U63" s="35"/>
      <c r="V63" s="36">
        <f>SUM(S63:U63)</f>
        <v>0</v>
      </c>
    </row>
    <row r="64" spans="1:22" s="6" customFormat="1">
      <c r="A64" s="17" t="s">
        <v>84</v>
      </c>
      <c r="C64" s="17"/>
      <c r="D64" s="17"/>
      <c r="E64" s="18">
        <v>1115</v>
      </c>
      <c r="F64" s="37">
        <f>J64+N64+R64+V64</f>
        <v>0</v>
      </c>
      <c r="G64" s="19"/>
      <c r="H64" s="19"/>
      <c r="I64" s="19"/>
      <c r="J64" s="36">
        <f>SUM(G64:I64)</f>
        <v>0</v>
      </c>
      <c r="K64" s="19"/>
      <c r="L64" s="19"/>
      <c r="M64" s="19"/>
      <c r="N64" s="36">
        <f>SUM(K64:M64)</f>
        <v>0</v>
      </c>
      <c r="O64" s="35"/>
      <c r="P64" s="35"/>
      <c r="Q64" s="35"/>
      <c r="R64" s="36">
        <f>SUM(O64:Q64)</f>
        <v>0</v>
      </c>
      <c r="S64" s="35"/>
      <c r="T64" s="35"/>
      <c r="U64" s="35"/>
      <c r="V64" s="36">
        <f>SUM(S64:U64)</f>
        <v>0</v>
      </c>
    </row>
    <row r="65" spans="1:22" s="6" customFormat="1">
      <c r="A65" s="17" t="s">
        <v>85</v>
      </c>
      <c r="B65" s="17"/>
      <c r="C65" s="17"/>
      <c r="D65" s="17"/>
      <c r="E65" s="18">
        <v>1141</v>
      </c>
      <c r="F65" s="37">
        <f>J65+N65+R65+V65</f>
        <v>0</v>
      </c>
      <c r="G65" s="19"/>
      <c r="H65" s="19"/>
      <c r="I65" s="19"/>
      <c r="J65" s="36">
        <f>SUM(G65:I65)</f>
        <v>0</v>
      </c>
      <c r="K65" s="19"/>
      <c r="L65" s="19"/>
      <c r="M65" s="19"/>
      <c r="N65" s="36">
        <f>SUM(K65:M65)</f>
        <v>0</v>
      </c>
      <c r="O65" s="35"/>
      <c r="P65" s="35"/>
      <c r="Q65" s="35"/>
      <c r="R65" s="36">
        <f>SUM(O65:Q65)</f>
        <v>0</v>
      </c>
      <c r="S65" s="35"/>
      <c r="T65" s="35"/>
      <c r="U65" s="35"/>
      <c r="V65" s="36">
        <f>SUM(S65:U65)</f>
        <v>0</v>
      </c>
    </row>
    <row r="66" spans="1:22" s="6" customFormat="1">
      <c r="A66" s="17" t="s">
        <v>86</v>
      </c>
      <c r="B66" s="17"/>
      <c r="C66" s="17"/>
      <c r="D66" s="17"/>
      <c r="E66" s="18">
        <v>1142</v>
      </c>
      <c r="F66" s="37">
        <f>J66+N66+R66+V66</f>
        <v>0</v>
      </c>
      <c r="G66" s="35"/>
      <c r="H66" s="35"/>
      <c r="I66" s="35"/>
      <c r="J66" s="36">
        <f>SUM(G66:I66)</f>
        <v>0</v>
      </c>
      <c r="K66" s="35"/>
      <c r="L66" s="35"/>
      <c r="M66" s="19"/>
      <c r="N66" s="36">
        <f>SUM(K66:M66)</f>
        <v>0</v>
      </c>
      <c r="O66" s="35"/>
      <c r="P66" s="35"/>
      <c r="Q66" s="35"/>
      <c r="R66" s="36">
        <f>SUM(O66:Q66)</f>
        <v>0</v>
      </c>
      <c r="S66" s="35"/>
      <c r="T66" s="35"/>
      <c r="U66" s="35"/>
      <c r="V66" s="36">
        <f>SUM(S66:U66)</f>
        <v>0</v>
      </c>
    </row>
    <row r="67" spans="1:22" s="6" customFormat="1">
      <c r="A67" s="14" t="s">
        <v>87</v>
      </c>
      <c r="B67" s="15"/>
      <c r="C67" s="15"/>
      <c r="D67" s="15"/>
      <c r="E67" s="9">
        <v>263</v>
      </c>
      <c r="F67" s="37">
        <f t="shared" ref="F67:V67" si="25">F68</f>
        <v>0</v>
      </c>
      <c r="G67" s="41">
        <f t="shared" si="25"/>
        <v>0</v>
      </c>
      <c r="H67" s="41">
        <f t="shared" si="25"/>
        <v>0</v>
      </c>
      <c r="I67" s="41">
        <f t="shared" si="25"/>
        <v>0</v>
      </c>
      <c r="J67" s="36">
        <f t="shared" si="25"/>
        <v>0</v>
      </c>
      <c r="K67" s="41">
        <f t="shared" si="25"/>
        <v>0</v>
      </c>
      <c r="L67" s="41">
        <f t="shared" si="25"/>
        <v>0</v>
      </c>
      <c r="M67" s="41">
        <f t="shared" si="25"/>
        <v>0</v>
      </c>
      <c r="N67" s="36">
        <f t="shared" si="25"/>
        <v>0</v>
      </c>
      <c r="O67" s="41">
        <f t="shared" si="25"/>
        <v>0</v>
      </c>
      <c r="P67" s="41">
        <f t="shared" si="25"/>
        <v>0</v>
      </c>
      <c r="Q67" s="41">
        <f t="shared" si="25"/>
        <v>0</v>
      </c>
      <c r="R67" s="36">
        <f t="shared" si="25"/>
        <v>0</v>
      </c>
      <c r="S67" s="41">
        <f t="shared" si="25"/>
        <v>0</v>
      </c>
      <c r="T67" s="41">
        <f t="shared" si="25"/>
        <v>0</v>
      </c>
      <c r="U67" s="41">
        <f t="shared" si="25"/>
        <v>0</v>
      </c>
      <c r="V67" s="36">
        <f t="shared" si="25"/>
        <v>0</v>
      </c>
    </row>
    <row r="68" spans="1:22" s="6" customFormat="1">
      <c r="A68" s="17" t="s">
        <v>88</v>
      </c>
      <c r="B68" s="17"/>
      <c r="C68" s="17"/>
      <c r="D68" s="17"/>
      <c r="E68" s="18"/>
      <c r="F68" s="37">
        <f>J68+N68+R68+V68</f>
        <v>0</v>
      </c>
      <c r="G68" s="35"/>
      <c r="H68" s="35"/>
      <c r="I68" s="35"/>
      <c r="J68" s="36">
        <f>SUM(G68:I68)</f>
        <v>0</v>
      </c>
      <c r="K68" s="35"/>
      <c r="L68" s="35"/>
      <c r="M68" s="35"/>
      <c r="N68" s="36">
        <f>SUM(K68:M68)</f>
        <v>0</v>
      </c>
      <c r="O68" s="35"/>
      <c r="P68" s="35"/>
      <c r="Q68" s="35"/>
      <c r="R68" s="36">
        <f>SUM(O68:Q68)</f>
        <v>0</v>
      </c>
      <c r="S68" s="35"/>
      <c r="T68" s="35"/>
      <c r="U68" s="35"/>
      <c r="V68" s="36">
        <f>SUM(S68:U68)</f>
        <v>0</v>
      </c>
    </row>
    <row r="69" spans="1:22" s="6" customFormat="1">
      <c r="A69" s="14" t="s">
        <v>89</v>
      </c>
      <c r="B69" s="15"/>
      <c r="C69" s="15"/>
      <c r="D69" s="15"/>
      <c r="E69" s="9">
        <v>290</v>
      </c>
      <c r="F69" s="37">
        <f t="shared" ref="F69:V69" si="26">F70+F71+F72+F73+F74+F75+F76</f>
        <v>0</v>
      </c>
      <c r="G69" s="41">
        <f t="shared" si="26"/>
        <v>0</v>
      </c>
      <c r="H69" s="41">
        <f t="shared" si="26"/>
        <v>0</v>
      </c>
      <c r="I69" s="41">
        <f t="shared" si="26"/>
        <v>0</v>
      </c>
      <c r="J69" s="36">
        <f t="shared" si="26"/>
        <v>0</v>
      </c>
      <c r="K69" s="41">
        <f t="shared" si="26"/>
        <v>0</v>
      </c>
      <c r="L69" s="41">
        <f t="shared" si="26"/>
        <v>0</v>
      </c>
      <c r="M69" s="41">
        <f t="shared" si="26"/>
        <v>0</v>
      </c>
      <c r="N69" s="36">
        <f t="shared" si="26"/>
        <v>0</v>
      </c>
      <c r="O69" s="41">
        <f t="shared" si="26"/>
        <v>0</v>
      </c>
      <c r="P69" s="41">
        <f t="shared" si="26"/>
        <v>0</v>
      </c>
      <c r="Q69" s="41">
        <f t="shared" si="26"/>
        <v>0</v>
      </c>
      <c r="R69" s="36">
        <f t="shared" si="26"/>
        <v>0</v>
      </c>
      <c r="S69" s="41">
        <f t="shared" si="26"/>
        <v>0</v>
      </c>
      <c r="T69" s="41">
        <f t="shared" si="26"/>
        <v>0</v>
      </c>
      <c r="U69" s="41">
        <f t="shared" si="26"/>
        <v>0</v>
      </c>
      <c r="V69" s="36">
        <f t="shared" si="26"/>
        <v>0</v>
      </c>
    </row>
    <row r="70" spans="1:22" s="6" customFormat="1" ht="25.5">
      <c r="A70" s="28" t="s">
        <v>90</v>
      </c>
      <c r="B70" s="17"/>
      <c r="C70" s="17"/>
      <c r="D70" s="17"/>
      <c r="E70" s="18">
        <v>1143</v>
      </c>
      <c r="F70" s="37">
        <f t="shared" ref="F70:F76" si="27">J70+N70+R70+V70</f>
        <v>0</v>
      </c>
      <c r="G70" s="19"/>
      <c r="H70" s="19"/>
      <c r="I70" s="19"/>
      <c r="J70" s="36">
        <f t="shared" ref="J70:J76" si="28">SUM(G70:I70)</f>
        <v>0</v>
      </c>
      <c r="K70" s="35"/>
      <c r="L70" s="35"/>
      <c r="M70" s="35"/>
      <c r="N70" s="36">
        <f t="shared" ref="N70:N76" si="29">SUM(K70:M70)</f>
        <v>0</v>
      </c>
      <c r="O70" s="35"/>
      <c r="P70" s="35"/>
      <c r="Q70" s="35"/>
      <c r="R70" s="36">
        <f t="shared" ref="R70:R76" si="30">SUM(O70:Q70)</f>
        <v>0</v>
      </c>
      <c r="S70" s="35"/>
      <c r="T70" s="35"/>
      <c r="U70" s="35"/>
      <c r="V70" s="36">
        <f t="shared" ref="V70:V76" si="31">SUM(S70:U70)</f>
        <v>0</v>
      </c>
    </row>
    <row r="71" spans="1:22" s="6" customFormat="1" ht="25.5">
      <c r="A71" s="28" t="s">
        <v>91</v>
      </c>
      <c r="B71" s="17"/>
      <c r="C71" s="17"/>
      <c r="D71" s="17"/>
      <c r="E71" s="18">
        <v>1144</v>
      </c>
      <c r="F71" s="37">
        <f t="shared" si="27"/>
        <v>0</v>
      </c>
      <c r="G71" s="19"/>
      <c r="H71" s="19"/>
      <c r="I71" s="19"/>
      <c r="J71" s="36">
        <f t="shared" si="28"/>
        <v>0</v>
      </c>
      <c r="K71" s="19"/>
      <c r="L71" s="19"/>
      <c r="M71" s="19"/>
      <c r="N71" s="36">
        <f t="shared" si="29"/>
        <v>0</v>
      </c>
      <c r="O71" s="35"/>
      <c r="P71" s="35"/>
      <c r="Q71" s="35"/>
      <c r="R71" s="36">
        <f t="shared" si="30"/>
        <v>0</v>
      </c>
      <c r="S71" s="35"/>
      <c r="T71" s="35"/>
      <c r="U71" s="35"/>
      <c r="V71" s="36">
        <f t="shared" si="31"/>
        <v>0</v>
      </c>
    </row>
    <row r="72" spans="1:22" s="6" customFormat="1" ht="25.5">
      <c r="A72" s="28" t="s">
        <v>92</v>
      </c>
      <c r="B72" s="17"/>
      <c r="C72" s="17"/>
      <c r="D72" s="17"/>
      <c r="E72" s="18">
        <v>1145</v>
      </c>
      <c r="F72" s="37">
        <f t="shared" si="27"/>
        <v>0</v>
      </c>
      <c r="G72" s="19"/>
      <c r="H72" s="19"/>
      <c r="I72" s="19"/>
      <c r="J72" s="36">
        <f t="shared" si="28"/>
        <v>0</v>
      </c>
      <c r="K72" s="19"/>
      <c r="L72" s="19"/>
      <c r="M72" s="19"/>
      <c r="N72" s="36">
        <f t="shared" si="29"/>
        <v>0</v>
      </c>
      <c r="O72" s="35"/>
      <c r="P72" s="35"/>
      <c r="Q72" s="35"/>
      <c r="R72" s="36">
        <f t="shared" si="30"/>
        <v>0</v>
      </c>
      <c r="S72" s="35"/>
      <c r="T72" s="35"/>
      <c r="U72" s="35"/>
      <c r="V72" s="36">
        <f t="shared" si="31"/>
        <v>0</v>
      </c>
    </row>
    <row r="73" spans="1:22" s="6" customFormat="1">
      <c r="A73" s="17" t="s">
        <v>93</v>
      </c>
      <c r="B73" s="17"/>
      <c r="C73" s="17"/>
      <c r="D73" s="17"/>
      <c r="E73" s="18">
        <v>1147</v>
      </c>
      <c r="F73" s="37">
        <f t="shared" si="27"/>
        <v>0</v>
      </c>
      <c r="G73" s="19"/>
      <c r="H73" s="19"/>
      <c r="I73" s="19"/>
      <c r="J73" s="36">
        <f t="shared" si="28"/>
        <v>0</v>
      </c>
      <c r="K73" s="19"/>
      <c r="L73" s="19"/>
      <c r="M73" s="19"/>
      <c r="N73" s="36">
        <f t="shared" si="29"/>
        <v>0</v>
      </c>
      <c r="O73" s="35"/>
      <c r="P73" s="35"/>
      <c r="Q73" s="35"/>
      <c r="R73" s="36">
        <f t="shared" si="30"/>
        <v>0</v>
      </c>
      <c r="S73" s="35"/>
      <c r="T73" s="35"/>
      <c r="U73" s="35"/>
      <c r="V73" s="36">
        <f t="shared" si="31"/>
        <v>0</v>
      </c>
    </row>
    <row r="74" spans="1:22" s="6" customFormat="1" ht="38.25">
      <c r="A74" s="28" t="s">
        <v>94</v>
      </c>
      <c r="B74" s="17"/>
      <c r="C74" s="17"/>
      <c r="D74" s="17"/>
      <c r="E74" s="18">
        <v>1148</v>
      </c>
      <c r="F74" s="37">
        <f t="shared" si="27"/>
        <v>0</v>
      </c>
      <c r="G74" s="19"/>
      <c r="H74" s="19"/>
      <c r="I74" s="19"/>
      <c r="J74" s="36">
        <f t="shared" si="28"/>
        <v>0</v>
      </c>
      <c r="K74" s="19"/>
      <c r="L74" s="19"/>
      <c r="M74" s="19"/>
      <c r="N74" s="36">
        <f t="shared" si="29"/>
        <v>0</v>
      </c>
      <c r="O74" s="35"/>
      <c r="P74" s="35"/>
      <c r="Q74" s="35"/>
      <c r="R74" s="36">
        <f t="shared" si="30"/>
        <v>0</v>
      </c>
      <c r="S74" s="35"/>
      <c r="T74" s="35"/>
      <c r="U74" s="35"/>
      <c r="V74" s="36">
        <f t="shared" si="31"/>
        <v>0</v>
      </c>
    </row>
    <row r="75" spans="1:22" s="6" customFormat="1" ht="25.5">
      <c r="A75" s="28" t="s">
        <v>95</v>
      </c>
      <c r="B75" s="17"/>
      <c r="C75" s="17"/>
      <c r="D75" s="17"/>
      <c r="E75" s="18">
        <v>1149</v>
      </c>
      <c r="F75" s="37">
        <f t="shared" si="27"/>
        <v>0</v>
      </c>
      <c r="G75" s="19"/>
      <c r="H75" s="19"/>
      <c r="I75" s="19"/>
      <c r="J75" s="36">
        <f t="shared" si="28"/>
        <v>0</v>
      </c>
      <c r="K75" s="19"/>
      <c r="L75" s="19"/>
      <c r="M75" s="19"/>
      <c r="N75" s="36">
        <f t="shared" si="29"/>
        <v>0</v>
      </c>
      <c r="O75" s="35"/>
      <c r="P75" s="35"/>
      <c r="Q75" s="35"/>
      <c r="R75" s="36">
        <f t="shared" si="30"/>
        <v>0</v>
      </c>
      <c r="S75" s="35"/>
      <c r="T75" s="35"/>
      <c r="U75" s="35"/>
      <c r="V75" s="36">
        <f t="shared" si="31"/>
        <v>0</v>
      </c>
    </row>
    <row r="76" spans="1:22" s="6" customFormat="1">
      <c r="A76" s="17" t="s">
        <v>96</v>
      </c>
      <c r="B76" s="17"/>
      <c r="C76" s="17"/>
      <c r="D76" s="17"/>
      <c r="E76" s="18">
        <v>1150</v>
      </c>
      <c r="F76" s="37">
        <f t="shared" si="27"/>
        <v>0</v>
      </c>
      <c r="G76" s="19"/>
      <c r="H76" s="19"/>
      <c r="I76" s="19"/>
      <c r="J76" s="36">
        <f t="shared" si="28"/>
        <v>0</v>
      </c>
      <c r="K76" s="19"/>
      <c r="L76" s="19"/>
      <c r="M76" s="19"/>
      <c r="N76" s="36">
        <f t="shared" si="29"/>
        <v>0</v>
      </c>
      <c r="O76" s="35"/>
      <c r="P76" s="35"/>
      <c r="Q76" s="35"/>
      <c r="R76" s="36">
        <f t="shared" si="30"/>
        <v>0</v>
      </c>
      <c r="S76" s="35"/>
      <c r="T76" s="35"/>
      <c r="U76" s="35"/>
      <c r="V76" s="36">
        <f t="shared" si="31"/>
        <v>0</v>
      </c>
    </row>
    <row r="77" spans="1:22" s="6" customFormat="1">
      <c r="A77" s="14" t="s">
        <v>97</v>
      </c>
      <c r="B77" s="15"/>
      <c r="C77" s="15"/>
      <c r="D77" s="15"/>
      <c r="E77" s="9">
        <v>300</v>
      </c>
      <c r="F77" s="37">
        <f>F78+F82</f>
        <v>0</v>
      </c>
      <c r="G77" s="41">
        <f t="shared" ref="G77:V77" si="32">G78+G82</f>
        <v>0</v>
      </c>
      <c r="H77" s="41">
        <f t="shared" si="32"/>
        <v>0</v>
      </c>
      <c r="I77" s="41">
        <f t="shared" si="32"/>
        <v>0</v>
      </c>
      <c r="J77" s="36">
        <f t="shared" si="32"/>
        <v>0</v>
      </c>
      <c r="K77" s="41">
        <f t="shared" si="32"/>
        <v>0</v>
      </c>
      <c r="L77" s="41">
        <f t="shared" si="32"/>
        <v>0</v>
      </c>
      <c r="M77" s="41">
        <f t="shared" si="32"/>
        <v>0</v>
      </c>
      <c r="N77" s="36">
        <f t="shared" si="32"/>
        <v>0</v>
      </c>
      <c r="O77" s="41">
        <f t="shared" si="32"/>
        <v>0</v>
      </c>
      <c r="P77" s="41">
        <f t="shared" si="32"/>
        <v>0</v>
      </c>
      <c r="Q77" s="41">
        <f t="shared" si="32"/>
        <v>0</v>
      </c>
      <c r="R77" s="36">
        <f t="shared" si="32"/>
        <v>0</v>
      </c>
      <c r="S77" s="41">
        <f t="shared" si="32"/>
        <v>0</v>
      </c>
      <c r="T77" s="41">
        <f t="shared" si="32"/>
        <v>0</v>
      </c>
      <c r="U77" s="41">
        <f t="shared" si="32"/>
        <v>0</v>
      </c>
      <c r="V77" s="36">
        <f t="shared" si="32"/>
        <v>0</v>
      </c>
    </row>
    <row r="78" spans="1:22" s="6" customFormat="1">
      <c r="A78" s="14" t="s">
        <v>98</v>
      </c>
      <c r="B78" s="15"/>
      <c r="C78" s="15"/>
      <c r="D78" s="15"/>
      <c r="E78" s="9">
        <v>310</v>
      </c>
      <c r="F78" s="37">
        <f t="shared" ref="F78:V78" si="33">F79+F80+F81</f>
        <v>0</v>
      </c>
      <c r="G78" s="41">
        <f t="shared" si="33"/>
        <v>0</v>
      </c>
      <c r="H78" s="41">
        <f t="shared" si="33"/>
        <v>0</v>
      </c>
      <c r="I78" s="41">
        <f t="shared" si="33"/>
        <v>0</v>
      </c>
      <c r="J78" s="36">
        <f t="shared" si="33"/>
        <v>0</v>
      </c>
      <c r="K78" s="41">
        <f t="shared" si="33"/>
        <v>0</v>
      </c>
      <c r="L78" s="41">
        <f t="shared" si="33"/>
        <v>0</v>
      </c>
      <c r="M78" s="41">
        <f t="shared" si="33"/>
        <v>0</v>
      </c>
      <c r="N78" s="36">
        <f t="shared" si="33"/>
        <v>0</v>
      </c>
      <c r="O78" s="41">
        <f t="shared" si="33"/>
        <v>0</v>
      </c>
      <c r="P78" s="41">
        <f t="shared" si="33"/>
        <v>0</v>
      </c>
      <c r="Q78" s="41">
        <f t="shared" si="33"/>
        <v>0</v>
      </c>
      <c r="R78" s="36">
        <f t="shared" si="33"/>
        <v>0</v>
      </c>
      <c r="S78" s="41">
        <f t="shared" si="33"/>
        <v>0</v>
      </c>
      <c r="T78" s="41">
        <f t="shared" si="33"/>
        <v>0</v>
      </c>
      <c r="U78" s="41">
        <f t="shared" si="33"/>
        <v>0</v>
      </c>
      <c r="V78" s="36">
        <f t="shared" si="33"/>
        <v>0</v>
      </c>
    </row>
    <row r="79" spans="1:22" s="6" customFormat="1">
      <c r="A79" s="17" t="s">
        <v>99</v>
      </c>
      <c r="B79" s="17"/>
      <c r="C79" s="17"/>
      <c r="D79" s="17">
        <v>244</v>
      </c>
      <c r="E79" s="18">
        <v>1116</v>
      </c>
      <c r="F79" s="37">
        <f>J79+N79+R79+V79</f>
        <v>0</v>
      </c>
      <c r="G79" s="35"/>
      <c r="H79" s="35"/>
      <c r="I79" s="35"/>
      <c r="J79" s="36">
        <f>SUM(G79:I79)</f>
        <v>0</v>
      </c>
      <c r="K79" s="35"/>
      <c r="L79" s="35"/>
      <c r="M79" s="35"/>
      <c r="N79" s="36">
        <f>SUM(K79:M79)</f>
        <v>0</v>
      </c>
      <c r="O79" s="19"/>
      <c r="P79" s="19"/>
      <c r="Q79" s="35"/>
      <c r="R79" s="36">
        <f>SUM(O79:Q79)</f>
        <v>0</v>
      </c>
      <c r="S79" s="35"/>
      <c r="T79" s="35"/>
      <c r="U79" s="35"/>
      <c r="V79" s="36">
        <f>SUM(S79:U79)</f>
        <v>0</v>
      </c>
    </row>
    <row r="80" spans="1:22" s="6" customFormat="1">
      <c r="A80" s="17" t="s">
        <v>100</v>
      </c>
      <c r="B80" s="28"/>
      <c r="C80" s="28"/>
      <c r="D80" s="28">
        <v>244</v>
      </c>
      <c r="E80" s="18">
        <v>1118</v>
      </c>
      <c r="F80" s="37">
        <f>J80+N80+R80+V80</f>
        <v>0</v>
      </c>
      <c r="G80" s="39"/>
      <c r="H80" s="39"/>
      <c r="I80" s="39"/>
      <c r="J80" s="36">
        <f>SUM(G80:I80)</f>
        <v>0</v>
      </c>
      <c r="K80" s="39"/>
      <c r="L80" s="39"/>
      <c r="M80" s="39"/>
      <c r="N80" s="36">
        <f>SUM(K80:M80)</f>
        <v>0</v>
      </c>
      <c r="O80" s="29"/>
      <c r="P80" s="29"/>
      <c r="Q80" s="39"/>
      <c r="R80" s="36">
        <f>SUM(O80:Q80)</f>
        <v>0</v>
      </c>
      <c r="S80" s="39"/>
      <c r="T80" s="39"/>
      <c r="U80" s="39"/>
      <c r="V80" s="36">
        <f>SUM(S80:U80)</f>
        <v>0</v>
      </c>
    </row>
    <row r="81" spans="1:22" s="6" customFormat="1">
      <c r="A81" s="17" t="s">
        <v>53</v>
      </c>
      <c r="B81" s="28"/>
      <c r="C81" s="28"/>
      <c r="D81" s="28">
        <v>244</v>
      </c>
      <c r="E81" s="18">
        <v>1116</v>
      </c>
      <c r="F81" s="37">
        <f>J81+N81+R81+V81</f>
        <v>0</v>
      </c>
      <c r="G81" s="39"/>
      <c r="H81" s="39"/>
      <c r="I81" s="39"/>
      <c r="J81" s="36">
        <f>SUM(G81:I81)</f>
        <v>0</v>
      </c>
      <c r="K81" s="39"/>
      <c r="L81" s="39"/>
      <c r="M81" s="39"/>
      <c r="N81" s="36">
        <f>SUM(K81:M81)</f>
        <v>0</v>
      </c>
      <c r="O81" s="29"/>
      <c r="P81" s="29"/>
      <c r="Q81" s="39"/>
      <c r="R81" s="36">
        <f>SUM(O81:Q81)</f>
        <v>0</v>
      </c>
      <c r="S81" s="39"/>
      <c r="T81" s="39"/>
      <c r="U81" s="39"/>
      <c r="V81" s="36">
        <f>SUM(S81:U81)</f>
        <v>0</v>
      </c>
    </row>
    <row r="82" spans="1:22" s="6" customFormat="1">
      <c r="A82" s="14" t="s">
        <v>101</v>
      </c>
      <c r="B82" s="27"/>
      <c r="C82" s="27"/>
      <c r="D82" s="27"/>
      <c r="E82" s="9">
        <v>340</v>
      </c>
      <c r="F82" s="42">
        <f>F84+F85+F86+F87+F88+F89+F83</f>
        <v>0</v>
      </c>
      <c r="G82" s="40">
        <f t="shared" ref="G82:V82" si="34">G84+G85+G86+G87+G88+G89+G83</f>
        <v>0</v>
      </c>
      <c r="H82" s="40">
        <f t="shared" si="34"/>
        <v>0</v>
      </c>
      <c r="I82" s="40">
        <f t="shared" si="34"/>
        <v>0</v>
      </c>
      <c r="J82" s="42">
        <f t="shared" si="34"/>
        <v>0</v>
      </c>
      <c r="K82" s="40">
        <f t="shared" si="34"/>
        <v>0</v>
      </c>
      <c r="L82" s="40">
        <f t="shared" si="34"/>
        <v>0</v>
      </c>
      <c r="M82" s="40">
        <f t="shared" si="34"/>
        <v>0</v>
      </c>
      <c r="N82" s="42">
        <f t="shared" si="34"/>
        <v>0</v>
      </c>
      <c r="O82" s="40">
        <f t="shared" si="34"/>
        <v>0</v>
      </c>
      <c r="P82" s="40">
        <f t="shared" si="34"/>
        <v>0</v>
      </c>
      <c r="Q82" s="40">
        <f t="shared" si="34"/>
        <v>0</v>
      </c>
      <c r="R82" s="42">
        <f t="shared" si="34"/>
        <v>0</v>
      </c>
      <c r="S82" s="40">
        <f t="shared" si="34"/>
        <v>0</v>
      </c>
      <c r="T82" s="40">
        <f t="shared" si="34"/>
        <v>0</v>
      </c>
      <c r="U82" s="40">
        <f t="shared" si="34"/>
        <v>0</v>
      </c>
      <c r="V82" s="42">
        <f t="shared" si="34"/>
        <v>0</v>
      </c>
    </row>
    <row r="83" spans="1:22" s="6" customFormat="1">
      <c r="A83" s="17" t="s">
        <v>102</v>
      </c>
      <c r="B83" s="28"/>
      <c r="C83" s="28"/>
      <c r="D83" s="28">
        <v>244</v>
      </c>
      <c r="E83" s="18">
        <v>1112</v>
      </c>
      <c r="F83" s="11">
        <f t="shared" ref="F83:F89" si="35">J83+N83+R83+V83</f>
        <v>0</v>
      </c>
      <c r="G83" s="29"/>
      <c r="H83" s="29"/>
      <c r="I83" s="29"/>
      <c r="J83" s="36">
        <f t="shared" ref="J83:J89" si="36">SUM(G83:I83)</f>
        <v>0</v>
      </c>
      <c r="K83" s="39"/>
      <c r="L83" s="39"/>
      <c r="M83" s="39"/>
      <c r="N83" s="36">
        <f t="shared" ref="N83:N89" si="37">SUM(K83:M83)</f>
        <v>0</v>
      </c>
      <c r="O83" s="29"/>
      <c r="P83" s="29"/>
      <c r="Q83" s="39"/>
      <c r="R83" s="36">
        <f t="shared" ref="R83:R89" si="38">SUM(O83:Q83)</f>
        <v>0</v>
      </c>
      <c r="S83" s="39"/>
      <c r="T83" s="39"/>
      <c r="U83" s="39"/>
      <c r="V83" s="36">
        <f t="shared" ref="V83:V89" si="39">SUM(S83:U83)</f>
        <v>0</v>
      </c>
    </row>
    <row r="84" spans="1:22" s="6" customFormat="1">
      <c r="A84" s="17" t="s">
        <v>103</v>
      </c>
      <c r="B84" s="28"/>
      <c r="C84" s="28"/>
      <c r="D84" s="28">
        <v>244</v>
      </c>
      <c r="E84" s="18">
        <v>1117</v>
      </c>
      <c r="F84" s="11">
        <f t="shared" si="35"/>
        <v>0</v>
      </c>
      <c r="G84" s="29"/>
      <c r="H84" s="29"/>
      <c r="I84" s="29"/>
      <c r="J84" s="36">
        <f t="shared" si="36"/>
        <v>0</v>
      </c>
      <c r="K84" s="39"/>
      <c r="L84" s="29"/>
      <c r="M84" s="29"/>
      <c r="N84" s="36">
        <f t="shared" si="37"/>
        <v>0</v>
      </c>
      <c r="O84" s="29"/>
      <c r="P84" s="29"/>
      <c r="Q84" s="39"/>
      <c r="R84" s="36">
        <f t="shared" si="38"/>
        <v>0</v>
      </c>
      <c r="S84" s="39"/>
      <c r="T84" s="39"/>
      <c r="U84" s="39"/>
      <c r="V84" s="36">
        <f t="shared" si="39"/>
        <v>0</v>
      </c>
    </row>
    <row r="85" spans="1:22" s="6" customFormat="1">
      <c r="A85" s="17" t="s">
        <v>104</v>
      </c>
      <c r="B85" s="17"/>
      <c r="C85" s="17"/>
      <c r="D85" s="28">
        <v>244</v>
      </c>
      <c r="E85" s="18">
        <v>1119</v>
      </c>
      <c r="F85" s="37">
        <f t="shared" si="35"/>
        <v>0</v>
      </c>
      <c r="G85" s="19"/>
      <c r="H85" s="19"/>
      <c r="I85" s="19"/>
      <c r="J85" s="36">
        <f t="shared" si="36"/>
        <v>0</v>
      </c>
      <c r="K85" s="35"/>
      <c r="L85" s="19"/>
      <c r="M85" s="19"/>
      <c r="N85" s="36">
        <f t="shared" si="37"/>
        <v>0</v>
      </c>
      <c r="O85" s="19"/>
      <c r="P85" s="19"/>
      <c r="Q85" s="35"/>
      <c r="R85" s="36">
        <f t="shared" si="38"/>
        <v>0</v>
      </c>
      <c r="S85" s="35"/>
      <c r="T85" s="35"/>
      <c r="U85" s="35"/>
      <c r="V85" s="36">
        <f t="shared" si="39"/>
        <v>0</v>
      </c>
    </row>
    <row r="86" spans="1:22" s="6" customFormat="1">
      <c r="A86" s="17" t="s">
        <v>105</v>
      </c>
      <c r="B86" s="17"/>
      <c r="C86" s="17"/>
      <c r="D86" s="28">
        <v>244</v>
      </c>
      <c r="E86" s="18">
        <v>1120</v>
      </c>
      <c r="F86" s="37">
        <f t="shared" si="35"/>
        <v>0</v>
      </c>
      <c r="G86" s="19"/>
      <c r="H86" s="19"/>
      <c r="I86" s="19"/>
      <c r="J86" s="36">
        <f t="shared" si="36"/>
        <v>0</v>
      </c>
      <c r="K86" s="19"/>
      <c r="L86" s="19"/>
      <c r="M86" s="19"/>
      <c r="N86" s="36">
        <f t="shared" si="37"/>
        <v>0</v>
      </c>
      <c r="O86" s="19"/>
      <c r="P86" s="19"/>
      <c r="Q86" s="19"/>
      <c r="R86" s="36">
        <f t="shared" si="38"/>
        <v>0</v>
      </c>
      <c r="S86" s="35"/>
      <c r="T86" s="35"/>
      <c r="U86" s="35"/>
      <c r="V86" s="36">
        <f t="shared" si="39"/>
        <v>0</v>
      </c>
    </row>
    <row r="87" spans="1:22" s="6" customFormat="1">
      <c r="A87" s="17" t="s">
        <v>106</v>
      </c>
      <c r="B87" s="17"/>
      <c r="C87" s="17"/>
      <c r="D87" s="28">
        <v>244</v>
      </c>
      <c r="E87" s="18">
        <v>1121</v>
      </c>
      <c r="F87" s="37">
        <f t="shared" si="35"/>
        <v>0</v>
      </c>
      <c r="G87" s="19"/>
      <c r="H87" s="19"/>
      <c r="I87" s="19"/>
      <c r="J87" s="36">
        <f t="shared" si="36"/>
        <v>0</v>
      </c>
      <c r="K87" s="19"/>
      <c r="L87" s="19"/>
      <c r="M87" s="19"/>
      <c r="N87" s="36">
        <f t="shared" si="37"/>
        <v>0</v>
      </c>
      <c r="O87" s="19"/>
      <c r="P87" s="19"/>
      <c r="Q87" s="19"/>
      <c r="R87" s="36">
        <f t="shared" si="38"/>
        <v>0</v>
      </c>
      <c r="S87" s="35"/>
      <c r="T87" s="35"/>
      <c r="U87" s="35"/>
      <c r="V87" s="36">
        <f t="shared" si="39"/>
        <v>0</v>
      </c>
    </row>
    <row r="88" spans="1:22" s="6" customFormat="1">
      <c r="A88" s="17" t="s">
        <v>107</v>
      </c>
      <c r="B88" s="17"/>
      <c r="C88" s="17"/>
      <c r="D88" s="28">
        <v>244</v>
      </c>
      <c r="E88" s="18">
        <v>1122</v>
      </c>
      <c r="F88" s="37">
        <f t="shared" si="35"/>
        <v>0</v>
      </c>
      <c r="G88" s="19"/>
      <c r="H88" s="19"/>
      <c r="I88" s="19"/>
      <c r="J88" s="36">
        <f t="shared" si="36"/>
        <v>0</v>
      </c>
      <c r="K88" s="19"/>
      <c r="L88" s="19"/>
      <c r="M88" s="19"/>
      <c r="N88" s="36">
        <f t="shared" si="37"/>
        <v>0</v>
      </c>
      <c r="O88" s="19"/>
      <c r="P88" s="19"/>
      <c r="Q88" s="19"/>
      <c r="R88" s="36">
        <f t="shared" si="38"/>
        <v>0</v>
      </c>
      <c r="S88" s="19"/>
      <c r="T88" s="19"/>
      <c r="U88" s="19"/>
      <c r="V88" s="36">
        <f t="shared" si="39"/>
        <v>0</v>
      </c>
    </row>
    <row r="89" spans="1:22" s="6" customFormat="1">
      <c r="A89" s="17" t="s">
        <v>108</v>
      </c>
      <c r="B89" s="17"/>
      <c r="C89" s="17"/>
      <c r="D89" s="28">
        <v>244</v>
      </c>
      <c r="E89" s="18">
        <v>1123</v>
      </c>
      <c r="F89" s="37">
        <f t="shared" si="35"/>
        <v>0</v>
      </c>
      <c r="G89" s="19"/>
      <c r="H89" s="19"/>
      <c r="I89" s="35"/>
      <c r="J89" s="36">
        <f t="shared" si="36"/>
        <v>0</v>
      </c>
      <c r="K89" s="19"/>
      <c r="L89" s="19"/>
      <c r="M89" s="35"/>
      <c r="N89" s="36">
        <f t="shared" si="37"/>
        <v>0</v>
      </c>
      <c r="O89" s="19"/>
      <c r="P89" s="19"/>
      <c r="Q89" s="35"/>
      <c r="R89" s="36">
        <f t="shared" si="38"/>
        <v>0</v>
      </c>
      <c r="S89" s="19"/>
      <c r="T89" s="19"/>
      <c r="U89" s="35"/>
      <c r="V89" s="36">
        <f t="shared" si="39"/>
        <v>0</v>
      </c>
    </row>
    <row r="91" spans="1:22" ht="15.75">
      <c r="A91" s="32"/>
    </row>
  </sheetData>
  <mergeCells count="17">
    <mergeCell ref="A12:V12"/>
    <mergeCell ref="A1:V1"/>
    <mergeCell ref="A2:V2"/>
    <mergeCell ref="A3:V3"/>
    <mergeCell ref="A4:V4"/>
    <mergeCell ref="A5:V5"/>
    <mergeCell ref="A6:V6"/>
    <mergeCell ref="A7:K7"/>
    <mergeCell ref="A8:V8"/>
    <mergeCell ref="A9:V9"/>
    <mergeCell ref="A10:V10"/>
    <mergeCell ref="A11:V11"/>
    <mergeCell ref="A13:K13"/>
    <mergeCell ref="A15:A16"/>
    <mergeCell ref="B15:E15"/>
    <mergeCell ref="F15:F16"/>
    <mergeCell ref="G15:V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60" workbookViewId="0">
      <selection activeCell="R15" sqref="R15"/>
    </sheetView>
  </sheetViews>
  <sheetFormatPr defaultRowHeight="15"/>
  <cols>
    <col min="3" max="3" width="10.7109375" customWidth="1"/>
    <col min="6" max="6" width="13.5703125" customWidth="1"/>
    <col min="7" max="7" width="12.140625" customWidth="1"/>
    <col min="8" max="8" width="11.85546875" customWidth="1"/>
    <col min="9" max="10" width="13.85546875" customWidth="1"/>
    <col min="11" max="11" width="14" customWidth="1"/>
    <col min="13" max="13" width="12.42578125" customWidth="1"/>
    <col min="14" max="14" width="12.5703125" customWidth="1"/>
    <col min="15" max="15" width="11.85546875" customWidth="1"/>
    <col min="16" max="16" width="13" customWidth="1"/>
    <col min="17" max="17" width="11.140625" customWidth="1"/>
    <col min="18" max="18" width="13.5703125" customWidth="1"/>
    <col min="19" max="19" width="12.7109375" customWidth="1"/>
    <col min="21" max="21" width="11.5703125" customWidth="1"/>
    <col min="22" max="22" width="12.28515625" customWidth="1"/>
  </cols>
  <sheetData>
    <row r="1" spans="1:22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>
      <c r="A3" s="43" t="s">
        <v>109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1"/>
      <c r="M4" s="1"/>
      <c r="N4" s="2"/>
      <c r="O4" s="1"/>
      <c r="P4" s="1"/>
      <c r="Q4" s="1"/>
      <c r="R4" s="2"/>
      <c r="S4" s="1"/>
      <c r="T4" s="1"/>
      <c r="U4" s="1"/>
      <c r="V4" s="2"/>
    </row>
    <row r="5" spans="1:2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>
      <c r="A7" s="49" t="s">
        <v>113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>
      <c r="A8" s="50" t="s">
        <v>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"/>
      <c r="M10" s="1"/>
      <c r="N10" s="2"/>
      <c r="O10" s="1"/>
      <c r="P10" s="1"/>
      <c r="Q10" s="1"/>
      <c r="R10" s="2"/>
      <c r="S10" s="1"/>
      <c r="T10" s="1"/>
      <c r="U10" s="1"/>
      <c r="V10" s="2"/>
    </row>
    <row r="11" spans="1:22">
      <c r="A11" s="3" t="s">
        <v>110</v>
      </c>
      <c r="B11" s="3"/>
      <c r="C11" s="3"/>
      <c r="D11" s="3"/>
      <c r="E11" s="3"/>
      <c r="F11" s="3"/>
      <c r="G11" s="3"/>
      <c r="H11" s="3"/>
      <c r="I11" s="1"/>
      <c r="J11" s="4"/>
      <c r="K11" s="1"/>
      <c r="L11" s="1"/>
      <c r="M11" s="1"/>
      <c r="N11" s="2"/>
      <c r="O11" s="1"/>
      <c r="P11" s="1"/>
      <c r="Q11" s="1"/>
      <c r="R11" s="2"/>
      <c r="S11" s="1"/>
      <c r="T11" s="1"/>
      <c r="U11" s="3" t="s">
        <v>12</v>
      </c>
      <c r="V11" s="5">
        <v>384</v>
      </c>
    </row>
    <row r="12" spans="1:22">
      <c r="A12" s="44" t="s">
        <v>13</v>
      </c>
      <c r="B12" s="44" t="s">
        <v>14</v>
      </c>
      <c r="C12" s="44"/>
      <c r="D12" s="44"/>
      <c r="E12" s="44"/>
      <c r="F12" s="44" t="s">
        <v>15</v>
      </c>
      <c r="G12" s="44" t="s">
        <v>16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63.75">
      <c r="A13" s="44"/>
      <c r="B13" s="33" t="s">
        <v>17</v>
      </c>
      <c r="C13" s="33" t="s">
        <v>18</v>
      </c>
      <c r="D13" s="33" t="s">
        <v>19</v>
      </c>
      <c r="E13" s="33" t="s">
        <v>20</v>
      </c>
      <c r="F13" s="44"/>
      <c r="G13" s="33" t="s">
        <v>21</v>
      </c>
      <c r="H13" s="33" t="s">
        <v>22</v>
      </c>
      <c r="I13" s="33" t="s">
        <v>23</v>
      </c>
      <c r="J13" s="8" t="s">
        <v>24</v>
      </c>
      <c r="K13" s="33" t="s">
        <v>25</v>
      </c>
      <c r="L13" s="33" t="s">
        <v>26</v>
      </c>
      <c r="M13" s="33" t="s">
        <v>27</v>
      </c>
      <c r="N13" s="8" t="s">
        <v>28</v>
      </c>
      <c r="O13" s="33" t="s">
        <v>29</v>
      </c>
      <c r="P13" s="33" t="s">
        <v>30</v>
      </c>
      <c r="Q13" s="33" t="s">
        <v>31</v>
      </c>
      <c r="R13" s="8" t="s">
        <v>32</v>
      </c>
      <c r="S13" s="33" t="s">
        <v>33</v>
      </c>
      <c r="T13" s="33" t="s">
        <v>34</v>
      </c>
      <c r="U13" s="33" t="s">
        <v>35</v>
      </c>
      <c r="V13" s="8" t="s">
        <v>36</v>
      </c>
    </row>
    <row r="14" spans="1:22">
      <c r="A14" s="9"/>
      <c r="B14" s="10" t="s">
        <v>114</v>
      </c>
      <c r="C14" s="10" t="s">
        <v>115</v>
      </c>
      <c r="D14" s="10" t="s">
        <v>116</v>
      </c>
      <c r="E14" s="10" t="s">
        <v>39</v>
      </c>
      <c r="F14" s="37">
        <f>F15+F24+F26+F28</f>
        <v>13980900.001510002</v>
      </c>
      <c r="G14" s="36">
        <f>G15+G24+G51+G52+G55+G57+G66+G74</f>
        <v>1503720.1400000001</v>
      </c>
      <c r="H14" s="36">
        <f>H15+H24+H51+H52+H55+H57+H66+H74+H26+H28</f>
        <v>1670695.1379800001</v>
      </c>
      <c r="I14" s="36">
        <f>I15+I24+I51+I52+I55+I57+I66+I74</f>
        <v>1651437.81886</v>
      </c>
      <c r="J14" s="36">
        <f>J15+J24+J51+J52+J55+J57+J66+J74+J26++J28</f>
        <v>4825853.0968399998</v>
      </c>
      <c r="K14" s="36">
        <f t="shared" ref="K14:M14" si="0">K15+K24+K51+K52+K55+K57+K66+K74+K26++K28</f>
        <v>2793010.8182000001</v>
      </c>
      <c r="L14" s="36">
        <f t="shared" si="0"/>
        <v>10000</v>
      </c>
      <c r="M14" s="36">
        <f t="shared" si="0"/>
        <v>3605023.6732899998</v>
      </c>
      <c r="N14" s="36">
        <f>N15+N24+N51+N52+N55+N57+N66+N74+N26++N28</f>
        <v>6408034.4914899999</v>
      </c>
      <c r="O14" s="36">
        <f t="shared" ref="O14" si="1">O15+O24+O51+O52+O55+O57+O66+O74+O26++O28</f>
        <v>102851.11444</v>
      </c>
      <c r="P14" s="36">
        <f t="shared" ref="P14" si="2">P15+P24+P51+P52+P55+P57+P66+P74+P26++P28</f>
        <v>92851.114440000005</v>
      </c>
      <c r="Q14" s="36">
        <f t="shared" ref="Q14" si="3">Q15+Q24+Q51+Q52+Q55+Q57+Q66+Q74+Q26++Q28</f>
        <v>1670695.1379800001</v>
      </c>
      <c r="R14" s="36">
        <f>R15+R24+R51+R52+R55+R57+R66+R74+R26++R28</f>
        <v>1866397.36686</v>
      </c>
      <c r="S14" s="36">
        <f t="shared" ref="S14" si="4">S15+S24+S51+S52+S55+S57+S66+S74+S26++S28</f>
        <v>693640.04631999996</v>
      </c>
      <c r="T14" s="36">
        <f t="shared" ref="T14" si="5">T15+T24+T51+T52+T55+T57+T66+T74+T26++T28</f>
        <v>10000</v>
      </c>
      <c r="U14" s="36">
        <f t="shared" ref="U14:V14" si="6">U15+U24+U51+U52+U55+U57+U66+U74+U26++U28</f>
        <v>176975</v>
      </c>
      <c r="V14" s="36">
        <f t="shared" si="6"/>
        <v>880615.04631999996</v>
      </c>
    </row>
    <row r="15" spans="1:22">
      <c r="A15" s="14" t="s">
        <v>40</v>
      </c>
      <c r="B15" s="15"/>
      <c r="C15" s="15"/>
      <c r="D15" s="15"/>
      <c r="E15" s="9">
        <v>210</v>
      </c>
      <c r="F15" s="37">
        <f t="shared" ref="F15:V15" si="7">F16+F17+F18</f>
        <v>13203000.001510002</v>
      </c>
      <c r="G15" s="41">
        <f t="shared" si="7"/>
        <v>1493720.1400000001</v>
      </c>
      <c r="H15" s="41">
        <f t="shared" si="7"/>
        <v>1493720.1379800001</v>
      </c>
      <c r="I15" s="41">
        <f t="shared" si="7"/>
        <v>1641437.81886</v>
      </c>
      <c r="J15" s="36">
        <f t="shared" si="7"/>
        <v>4628878.0968399998</v>
      </c>
      <c r="K15" s="41">
        <f t="shared" si="7"/>
        <v>2616035.8182000001</v>
      </c>
      <c r="L15" s="41">
        <f t="shared" si="7"/>
        <v>0</v>
      </c>
      <c r="M15" s="41">
        <f t="shared" si="7"/>
        <v>3595023.6732899998</v>
      </c>
      <c r="N15" s="36">
        <f t="shared" si="7"/>
        <v>6211059.4914899999</v>
      </c>
      <c r="O15" s="41">
        <f t="shared" si="7"/>
        <v>92851.114440000005</v>
      </c>
      <c r="P15" s="41">
        <f t="shared" si="7"/>
        <v>92851.114440000005</v>
      </c>
      <c r="Q15" s="41">
        <f t="shared" si="7"/>
        <v>1493720.1379800001</v>
      </c>
      <c r="R15" s="36">
        <f t="shared" si="7"/>
        <v>1679422.36686</v>
      </c>
      <c r="S15" s="41">
        <f t="shared" si="7"/>
        <v>683640.04631999996</v>
      </c>
      <c r="T15" s="41">
        <f t="shared" si="7"/>
        <v>0</v>
      </c>
      <c r="U15" s="41">
        <f t="shared" si="7"/>
        <v>0</v>
      </c>
      <c r="V15" s="36">
        <f t="shared" si="7"/>
        <v>683640.04631999996</v>
      </c>
    </row>
    <row r="16" spans="1:22">
      <c r="A16" s="17" t="s">
        <v>41</v>
      </c>
      <c r="B16" s="17"/>
      <c r="C16" s="17"/>
      <c r="D16" s="17">
        <v>111</v>
      </c>
      <c r="E16" s="18">
        <v>211</v>
      </c>
      <c r="F16" s="37">
        <f>J16+N16+R16+V16</f>
        <v>10140552.995000001</v>
      </c>
      <c r="G16" s="35">
        <v>1147250.49</v>
      </c>
      <c r="H16" s="35">
        <v>1147250.49</v>
      </c>
      <c r="I16" s="35">
        <f>1082419.38+178285.55</f>
        <v>1260704.93</v>
      </c>
      <c r="J16" s="36">
        <f>SUM(G16:I16)</f>
        <v>3555205.91</v>
      </c>
      <c r="K16" s="35">
        <f>1004622.05*2</f>
        <v>2009244.1</v>
      </c>
      <c r="L16" s="35"/>
      <c r="M16" s="35">
        <f>1075936.27*2.5+71314.22</f>
        <v>2761154.895</v>
      </c>
      <c r="N16" s="36">
        <f>SUM(K16:M16)</f>
        <v>4770398.9950000001</v>
      </c>
      <c r="O16" s="35">
        <v>71314.22</v>
      </c>
      <c r="P16" s="35">
        <v>71314.22</v>
      </c>
      <c r="Q16" s="35">
        <v>1147250.49</v>
      </c>
      <c r="R16" s="36">
        <f>SUM(O16:Q16)</f>
        <v>1289878.93</v>
      </c>
      <c r="S16" s="35">
        <v>525069.16</v>
      </c>
      <c r="T16" s="19"/>
      <c r="U16" s="35"/>
      <c r="V16" s="36">
        <f>SUM(S16:U16)</f>
        <v>525069.16</v>
      </c>
    </row>
    <row r="17" spans="1:22">
      <c r="A17" s="17" t="s">
        <v>42</v>
      </c>
      <c r="B17" s="17"/>
      <c r="C17" s="17"/>
      <c r="D17" s="17">
        <v>119</v>
      </c>
      <c r="E17" s="18">
        <v>213</v>
      </c>
      <c r="F17" s="37">
        <f>J17+N17+R17+V17</f>
        <v>3062447.0065100002</v>
      </c>
      <c r="G17" s="35">
        <v>346469.65</v>
      </c>
      <c r="H17" s="35">
        <f t="shared" ref="H17:I17" si="8">H16*30.2%</f>
        <v>346469.64798000001</v>
      </c>
      <c r="I17" s="35">
        <f t="shared" si="8"/>
        <v>380732.88885999995</v>
      </c>
      <c r="J17" s="36">
        <f>SUM(G17:I17)</f>
        <v>1073672.1868400001</v>
      </c>
      <c r="K17" s="35">
        <f>K16*30.2%</f>
        <v>606791.7182</v>
      </c>
      <c r="L17" s="35"/>
      <c r="M17" s="35">
        <f>M16*30.2%</f>
        <v>833868.77828999993</v>
      </c>
      <c r="N17" s="36">
        <f>SUM(K17:M17)</f>
        <v>1440660.4964899998</v>
      </c>
      <c r="O17" s="35">
        <f>O16*30.2%</f>
        <v>21536.89444</v>
      </c>
      <c r="P17" s="35">
        <f>P16*30.2%</f>
        <v>21536.89444</v>
      </c>
      <c r="Q17" s="35">
        <f>Q16*30.2%</f>
        <v>346469.64798000001</v>
      </c>
      <c r="R17" s="36">
        <f>SUM(O17:Q17)</f>
        <v>389543.43686000002</v>
      </c>
      <c r="S17" s="35">
        <f>S16*30.2%</f>
        <v>158570.88631999999</v>
      </c>
      <c r="T17" s="19"/>
      <c r="U17" s="35"/>
      <c r="V17" s="36">
        <f>SUM(S17:U17)</f>
        <v>158570.88631999999</v>
      </c>
    </row>
    <row r="18" spans="1:22">
      <c r="A18" s="14" t="s">
        <v>43</v>
      </c>
      <c r="B18" s="15"/>
      <c r="C18" s="15"/>
      <c r="D18" s="15"/>
      <c r="E18" s="9">
        <v>212</v>
      </c>
      <c r="F18" s="37">
        <f t="shared" ref="F18:V18" si="9">F19+F20+F21+F22+F23</f>
        <v>0</v>
      </c>
      <c r="G18" s="16">
        <f t="shared" si="9"/>
        <v>0</v>
      </c>
      <c r="H18" s="16">
        <f t="shared" si="9"/>
        <v>0</v>
      </c>
      <c r="I18" s="16">
        <f t="shared" si="9"/>
        <v>0</v>
      </c>
      <c r="J18" s="36">
        <f t="shared" si="9"/>
        <v>0</v>
      </c>
      <c r="K18" s="41">
        <f t="shared" si="9"/>
        <v>0</v>
      </c>
      <c r="L18" s="41">
        <f t="shared" si="9"/>
        <v>0</v>
      </c>
      <c r="M18" s="41">
        <f t="shared" si="9"/>
        <v>0</v>
      </c>
      <c r="N18" s="36">
        <f t="shared" si="9"/>
        <v>0</v>
      </c>
      <c r="O18" s="41">
        <f t="shared" si="9"/>
        <v>0</v>
      </c>
      <c r="P18" s="41">
        <f t="shared" si="9"/>
        <v>0</v>
      </c>
      <c r="Q18" s="41">
        <f t="shared" si="9"/>
        <v>0</v>
      </c>
      <c r="R18" s="36">
        <f t="shared" si="9"/>
        <v>0</v>
      </c>
      <c r="S18" s="41">
        <f t="shared" si="9"/>
        <v>0</v>
      </c>
      <c r="T18" s="41">
        <f t="shared" si="9"/>
        <v>0</v>
      </c>
      <c r="U18" s="41">
        <f t="shared" si="9"/>
        <v>0</v>
      </c>
      <c r="V18" s="36">
        <f t="shared" si="9"/>
        <v>0</v>
      </c>
    </row>
    <row r="19" spans="1:22" hidden="1">
      <c r="A19" s="21" t="s">
        <v>44</v>
      </c>
      <c r="B19" s="17"/>
      <c r="C19" s="17"/>
      <c r="D19" s="34">
        <v>112</v>
      </c>
      <c r="E19" s="18">
        <v>1101</v>
      </c>
      <c r="F19" s="37">
        <f>J19+N19+R19+V19</f>
        <v>0</v>
      </c>
      <c r="G19" s="19"/>
      <c r="H19" s="19"/>
      <c r="I19" s="19"/>
      <c r="J19" s="36">
        <f>SUM(G19:I19)</f>
        <v>0</v>
      </c>
      <c r="K19" s="35"/>
      <c r="L19" s="35"/>
      <c r="M19" s="35"/>
      <c r="N19" s="36">
        <f>SUM(K19:M19)</f>
        <v>0</v>
      </c>
      <c r="O19" s="35"/>
      <c r="P19" s="35"/>
      <c r="Q19" s="35"/>
      <c r="R19" s="36">
        <f>SUM(O19:Q19)</f>
        <v>0</v>
      </c>
      <c r="S19" s="35"/>
      <c r="T19" s="35"/>
      <c r="U19" s="35"/>
      <c r="V19" s="36">
        <f>SUM(S19:U19)</f>
        <v>0</v>
      </c>
    </row>
    <row r="20" spans="1:22" hidden="1">
      <c r="A20" s="21" t="s">
        <v>45</v>
      </c>
      <c r="B20" s="17"/>
      <c r="C20" s="17"/>
      <c r="D20" s="17">
        <v>112</v>
      </c>
      <c r="E20" s="18">
        <v>1102</v>
      </c>
      <c r="F20" s="37">
        <f>J20+N20+R20+V20</f>
        <v>0</v>
      </c>
      <c r="G20" s="19"/>
      <c r="H20" s="19"/>
      <c r="I20" s="19"/>
      <c r="J20" s="36">
        <f>SUM(G20:I20)</f>
        <v>0</v>
      </c>
      <c r="K20" s="35"/>
      <c r="L20" s="35"/>
      <c r="M20" s="35"/>
      <c r="N20" s="36">
        <f>SUM(K20:M20)</f>
        <v>0</v>
      </c>
      <c r="O20" s="35"/>
      <c r="P20" s="35"/>
      <c r="Q20" s="35"/>
      <c r="R20" s="36">
        <f>SUM(O20:Q20)</f>
        <v>0</v>
      </c>
      <c r="S20" s="35"/>
      <c r="T20" s="35"/>
      <c r="U20" s="35"/>
      <c r="V20" s="36">
        <f>SUM(S20:U20)</f>
        <v>0</v>
      </c>
    </row>
    <row r="21" spans="1:22" hidden="1">
      <c r="A21" s="21" t="s">
        <v>46</v>
      </c>
      <c r="B21" s="17"/>
      <c r="C21" s="17"/>
      <c r="D21" s="17">
        <v>112</v>
      </c>
      <c r="E21" s="18">
        <v>1103</v>
      </c>
      <c r="F21" s="37">
        <f>J21+N21+R21+V21</f>
        <v>0</v>
      </c>
      <c r="G21" s="19"/>
      <c r="H21" s="19"/>
      <c r="I21" s="19"/>
      <c r="J21" s="36">
        <f>SUM(G21:I21)</f>
        <v>0</v>
      </c>
      <c r="K21" s="35"/>
      <c r="L21" s="35"/>
      <c r="M21" s="35"/>
      <c r="N21" s="36">
        <f>SUM(K21:M21)</f>
        <v>0</v>
      </c>
      <c r="O21" s="35"/>
      <c r="P21" s="35"/>
      <c r="Q21" s="35"/>
      <c r="R21" s="36">
        <f>SUM(O21:Q21)</f>
        <v>0</v>
      </c>
      <c r="S21" s="35"/>
      <c r="T21" s="35"/>
      <c r="U21" s="35"/>
      <c r="V21" s="36">
        <f>SUM(S21:U21)</f>
        <v>0</v>
      </c>
    </row>
    <row r="22" spans="1:22" hidden="1">
      <c r="A22" s="21" t="s">
        <v>47</v>
      </c>
      <c r="B22" s="17"/>
      <c r="C22" s="17"/>
      <c r="D22" s="17">
        <v>112</v>
      </c>
      <c r="E22" s="18">
        <v>1104</v>
      </c>
      <c r="F22" s="37">
        <f>J22+N22+R22+V22</f>
        <v>0</v>
      </c>
      <c r="G22" s="19"/>
      <c r="H22" s="19"/>
      <c r="I22" s="19"/>
      <c r="J22" s="36">
        <f>SUM(G22:I22)</f>
        <v>0</v>
      </c>
      <c r="K22" s="35"/>
      <c r="L22" s="35"/>
      <c r="M22" s="35"/>
      <c r="N22" s="36">
        <f>SUM(K22:M22)</f>
        <v>0</v>
      </c>
      <c r="O22" s="35"/>
      <c r="P22" s="35"/>
      <c r="Q22" s="35"/>
      <c r="R22" s="36">
        <f>SUM(O22:Q22)</f>
        <v>0</v>
      </c>
      <c r="S22" s="35"/>
      <c r="T22" s="35"/>
      <c r="U22" s="35"/>
      <c r="V22" s="36">
        <f>SUM(S22:U22)</f>
        <v>0</v>
      </c>
    </row>
    <row r="23" spans="1:22" hidden="1">
      <c r="A23" s="21" t="s">
        <v>48</v>
      </c>
      <c r="B23" s="17"/>
      <c r="C23" s="17"/>
      <c r="D23" s="17">
        <v>112</v>
      </c>
      <c r="E23" s="18">
        <v>1124</v>
      </c>
      <c r="F23" s="37">
        <f>J23+N23+R23+V23</f>
        <v>0</v>
      </c>
      <c r="G23" s="19"/>
      <c r="H23" s="19"/>
      <c r="I23" s="19"/>
      <c r="J23" s="36">
        <f>SUM(G23:I23)</f>
        <v>0</v>
      </c>
      <c r="K23" s="35"/>
      <c r="L23" s="35"/>
      <c r="M23" s="35"/>
      <c r="N23" s="36">
        <f>SUM(K23:M23)</f>
        <v>0</v>
      </c>
      <c r="O23" s="35"/>
      <c r="P23" s="35"/>
      <c r="Q23" s="35"/>
      <c r="R23" s="36">
        <f>SUM(O23:Q23)</f>
        <v>0</v>
      </c>
      <c r="S23" s="35"/>
      <c r="T23" s="35"/>
      <c r="U23" s="35"/>
      <c r="V23" s="36">
        <f>SUM(S23:U23)</f>
        <v>0</v>
      </c>
    </row>
    <row r="24" spans="1:22">
      <c r="A24" s="14" t="s">
        <v>49</v>
      </c>
      <c r="B24" s="15"/>
      <c r="C24" s="15"/>
      <c r="D24" s="15"/>
      <c r="E24" s="9">
        <v>220</v>
      </c>
      <c r="F24" s="37">
        <f>F25</f>
        <v>110000</v>
      </c>
      <c r="G24" s="37">
        <f t="shared" ref="G24:I24" si="10">G25</f>
        <v>10000</v>
      </c>
      <c r="H24" s="37">
        <f t="shared" si="10"/>
        <v>10000</v>
      </c>
      <c r="I24" s="37">
        <f t="shared" si="10"/>
        <v>10000</v>
      </c>
      <c r="J24" s="36">
        <f>J25</f>
        <v>30000</v>
      </c>
      <c r="K24" s="36">
        <f>K25</f>
        <v>10000</v>
      </c>
      <c r="L24" s="36">
        <f>L25</f>
        <v>10000</v>
      </c>
      <c r="M24" s="36">
        <f t="shared" ref="M24:T24" si="11">M25</f>
        <v>10000</v>
      </c>
      <c r="N24" s="36">
        <f t="shared" si="11"/>
        <v>30000</v>
      </c>
      <c r="O24" s="36">
        <f t="shared" si="11"/>
        <v>10000</v>
      </c>
      <c r="P24" s="36">
        <f t="shared" si="11"/>
        <v>0</v>
      </c>
      <c r="Q24" s="36">
        <f t="shared" si="11"/>
        <v>10000</v>
      </c>
      <c r="R24" s="36">
        <f t="shared" si="11"/>
        <v>20000</v>
      </c>
      <c r="S24" s="36">
        <f t="shared" si="11"/>
        <v>10000</v>
      </c>
      <c r="T24" s="36">
        <f t="shared" si="11"/>
        <v>10000</v>
      </c>
      <c r="U24" s="36">
        <f>U25</f>
        <v>10000</v>
      </c>
      <c r="V24" s="36">
        <f>V25</f>
        <v>30000</v>
      </c>
    </row>
    <row r="25" spans="1:22">
      <c r="A25" s="22" t="s">
        <v>50</v>
      </c>
      <c r="B25" s="17"/>
      <c r="C25" s="17"/>
      <c r="D25" s="38">
        <v>242</v>
      </c>
      <c r="E25" s="23">
        <v>221</v>
      </c>
      <c r="F25" s="37">
        <f>J25+N25+R25+V25</f>
        <v>110000</v>
      </c>
      <c r="G25" s="35">
        <v>10000</v>
      </c>
      <c r="H25" s="35">
        <v>10000</v>
      </c>
      <c r="I25" s="35">
        <v>10000</v>
      </c>
      <c r="J25" s="36">
        <f>SUM(G25:I25)</f>
        <v>30000</v>
      </c>
      <c r="K25" s="35">
        <v>10000</v>
      </c>
      <c r="L25" s="35">
        <v>10000</v>
      </c>
      <c r="M25" s="35">
        <v>10000</v>
      </c>
      <c r="N25" s="36">
        <f>SUM(K25:M25)</f>
        <v>30000</v>
      </c>
      <c r="O25" s="35">
        <v>10000</v>
      </c>
      <c r="P25" s="35"/>
      <c r="Q25" s="35">
        <v>10000</v>
      </c>
      <c r="R25" s="36">
        <f>SUM(O25:Q25)</f>
        <v>20000</v>
      </c>
      <c r="S25" s="35">
        <v>10000</v>
      </c>
      <c r="T25" s="35">
        <v>10000</v>
      </c>
      <c r="U25" s="35">
        <v>10000</v>
      </c>
      <c r="V25" s="36">
        <f>SUM(S25:U25)</f>
        <v>30000</v>
      </c>
    </row>
    <row r="26" spans="1:22" s="6" customFormat="1" ht="12.75">
      <c r="A26" s="14" t="s">
        <v>98</v>
      </c>
      <c r="B26" s="15"/>
      <c r="C26" s="15"/>
      <c r="D26" s="15"/>
      <c r="E26" s="9">
        <v>310</v>
      </c>
      <c r="F26" s="37">
        <f>F27</f>
        <v>547900</v>
      </c>
      <c r="G26" s="41">
        <f t="shared" ref="G26:I26" si="12">G27+G28+G29</f>
        <v>0</v>
      </c>
      <c r="H26" s="41">
        <f>H27</f>
        <v>136975</v>
      </c>
      <c r="I26" s="41">
        <f t="shared" si="12"/>
        <v>0</v>
      </c>
      <c r="J26" s="36">
        <f>J27</f>
        <v>136975</v>
      </c>
      <c r="K26" s="36">
        <f t="shared" ref="K26:V26" si="13">K27</f>
        <v>136975</v>
      </c>
      <c r="L26" s="36">
        <f t="shared" si="13"/>
        <v>0</v>
      </c>
      <c r="M26" s="36">
        <f t="shared" si="13"/>
        <v>0</v>
      </c>
      <c r="N26" s="36">
        <f t="shared" si="13"/>
        <v>136975</v>
      </c>
      <c r="O26" s="36">
        <f t="shared" si="13"/>
        <v>0</v>
      </c>
      <c r="P26" s="36">
        <f t="shared" si="13"/>
        <v>0</v>
      </c>
      <c r="Q26" s="36">
        <f t="shared" si="13"/>
        <v>136975</v>
      </c>
      <c r="R26" s="36">
        <f t="shared" si="13"/>
        <v>136975</v>
      </c>
      <c r="S26" s="36">
        <f t="shared" si="13"/>
        <v>0</v>
      </c>
      <c r="T26" s="36">
        <f t="shared" si="13"/>
        <v>0</v>
      </c>
      <c r="U26" s="36">
        <f t="shared" si="13"/>
        <v>136975</v>
      </c>
      <c r="V26" s="36">
        <f t="shared" si="13"/>
        <v>136975</v>
      </c>
    </row>
    <row r="27" spans="1:22" s="6" customFormat="1" ht="12.75">
      <c r="A27" s="17" t="s">
        <v>99</v>
      </c>
      <c r="B27" s="17"/>
      <c r="C27" s="17"/>
      <c r="D27" s="17">
        <v>244</v>
      </c>
      <c r="E27" s="18">
        <v>1116</v>
      </c>
      <c r="F27" s="37">
        <f>J27+N27+R27+V27</f>
        <v>547900</v>
      </c>
      <c r="G27" s="35"/>
      <c r="H27" s="35">
        <v>136975</v>
      </c>
      <c r="I27" s="35"/>
      <c r="J27" s="36">
        <f>SUM(G27:I27)</f>
        <v>136975</v>
      </c>
      <c r="K27" s="35">
        <v>136975</v>
      </c>
      <c r="L27" s="35"/>
      <c r="M27" s="35"/>
      <c r="N27" s="36">
        <f>SUM(K27:M27)</f>
        <v>136975</v>
      </c>
      <c r="O27" s="19"/>
      <c r="P27" s="19"/>
      <c r="Q27" s="35">
        <v>136975</v>
      </c>
      <c r="R27" s="36">
        <f>SUM(O27:Q27)</f>
        <v>136975</v>
      </c>
      <c r="S27" s="35"/>
      <c r="T27" s="35"/>
      <c r="U27" s="35">
        <v>136975</v>
      </c>
      <c r="V27" s="36">
        <f>SUM(S27:U27)</f>
        <v>136975</v>
      </c>
    </row>
    <row r="28" spans="1:22" s="6" customFormat="1" ht="12.75">
      <c r="A28" s="14" t="s">
        <v>101</v>
      </c>
      <c r="B28" s="27"/>
      <c r="C28" s="27"/>
      <c r="D28" s="27"/>
      <c r="E28" s="9">
        <v>340</v>
      </c>
      <c r="F28" s="42">
        <f>F30+F31+F32+F33+F34+F35+F29</f>
        <v>120000</v>
      </c>
      <c r="G28" s="40">
        <f t="shared" ref="G28:V28" si="14">G30+G31+G32+G33+G34+G35+G29</f>
        <v>0</v>
      </c>
      <c r="H28" s="40">
        <f t="shared" si="14"/>
        <v>30000</v>
      </c>
      <c r="I28" s="40">
        <f t="shared" si="14"/>
        <v>0</v>
      </c>
      <c r="J28" s="42">
        <f t="shared" si="14"/>
        <v>30000</v>
      </c>
      <c r="K28" s="40">
        <f t="shared" si="14"/>
        <v>30000</v>
      </c>
      <c r="L28" s="40">
        <f t="shared" si="14"/>
        <v>0</v>
      </c>
      <c r="M28" s="40">
        <f t="shared" si="14"/>
        <v>0</v>
      </c>
      <c r="N28" s="42">
        <f t="shared" si="14"/>
        <v>30000</v>
      </c>
      <c r="O28" s="40">
        <f t="shared" si="14"/>
        <v>0</v>
      </c>
      <c r="P28" s="40">
        <f t="shared" si="14"/>
        <v>0</v>
      </c>
      <c r="Q28" s="40">
        <f t="shared" si="14"/>
        <v>30000</v>
      </c>
      <c r="R28" s="42">
        <f t="shared" si="14"/>
        <v>30000</v>
      </c>
      <c r="S28" s="40">
        <f t="shared" si="14"/>
        <v>0</v>
      </c>
      <c r="T28" s="40">
        <f t="shared" si="14"/>
        <v>0</v>
      </c>
      <c r="U28" s="40">
        <f t="shared" si="14"/>
        <v>30000</v>
      </c>
      <c r="V28" s="42">
        <f t="shared" si="14"/>
        <v>30000</v>
      </c>
    </row>
    <row r="29" spans="1:22" s="6" customFormat="1" ht="12.75">
      <c r="A29" s="17" t="s">
        <v>108</v>
      </c>
      <c r="B29" s="17"/>
      <c r="C29" s="17"/>
      <c r="D29" s="28">
        <v>244</v>
      </c>
      <c r="E29" s="18">
        <v>1123</v>
      </c>
      <c r="F29" s="37">
        <f t="shared" ref="F29" si="15">J29+N29+R29+V29</f>
        <v>120000</v>
      </c>
      <c r="G29" s="19"/>
      <c r="H29" s="19">
        <v>30000</v>
      </c>
      <c r="I29" s="35"/>
      <c r="J29" s="36">
        <f t="shared" ref="J29" si="16">SUM(G29:I29)</f>
        <v>30000</v>
      </c>
      <c r="K29" s="19">
        <v>30000</v>
      </c>
      <c r="L29" s="19"/>
      <c r="M29" s="35"/>
      <c r="N29" s="36">
        <f t="shared" ref="N29" si="17">SUM(K29:M29)</f>
        <v>30000</v>
      </c>
      <c r="O29" s="19"/>
      <c r="P29" s="19"/>
      <c r="Q29" s="35">
        <v>30000</v>
      </c>
      <c r="R29" s="36">
        <f t="shared" ref="R29" si="18">SUM(O29:Q29)</f>
        <v>30000</v>
      </c>
      <c r="S29" s="19"/>
      <c r="T29" s="19"/>
      <c r="U29" s="35">
        <v>30000</v>
      </c>
      <c r="V29" s="36">
        <f t="shared" ref="V29" si="19">SUM(S29:U29)</f>
        <v>30000</v>
      </c>
    </row>
  </sheetData>
  <mergeCells count="14">
    <mergeCell ref="A6:V6"/>
    <mergeCell ref="A1:V1"/>
    <mergeCell ref="A2:V2"/>
    <mergeCell ref="A3:V3"/>
    <mergeCell ref="A4:K4"/>
    <mergeCell ref="A5:V5"/>
    <mergeCell ref="A7:V7"/>
    <mergeCell ref="A8:V8"/>
    <mergeCell ref="A9:V9"/>
    <mergeCell ref="A10:K10"/>
    <mergeCell ref="A12:A13"/>
    <mergeCell ref="B12:E12"/>
    <mergeCell ref="F12:F13"/>
    <mergeCell ref="G12:V1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детсад 2017</vt:lpstr>
      <vt:lpstr>сош 2017 </vt:lpstr>
      <vt:lpstr>сош госстандарт</vt:lpstr>
      <vt:lpstr>'сош госстандарт'!Область_печати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2017-01-17T00:31:31Z</dcterms:modified>
</cp:coreProperties>
</file>